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440" windowHeight="9555"/>
  </bookViews>
  <sheets>
    <sheet name="PLANILHA ORÇAMENTÁRIA" sheetId="1" r:id="rId1"/>
    <sheet name="CRONOGRAMA FÍSICO-FINANCEIRO" sheetId="2" r:id="rId2"/>
  </sheets>
  <externalReferences>
    <externalReference r:id="rId3"/>
  </externalReferences>
  <definedNames>
    <definedName name="_xlnm.Print_Area" localSheetId="1">'CRONOGRAMA FÍSICO-FINANCEIRO'!$B$2:$P$15</definedName>
    <definedName name="_xlnm.Print_Area" localSheetId="0">'PLANILHA ORÇAMENTÁRIA'!$D$1:$M$59</definedName>
    <definedName name="_xlnm.Database">TEXT([1]Dados!$G$29,"mm-aaaa")</definedName>
    <definedName name="Fonte">'PLANILHA ORÇAMENTÁRIA'!$I1</definedName>
  </definedNames>
  <calcPr calcId="144525"/>
</workbook>
</file>

<file path=xl/calcChain.xml><?xml version="1.0" encoding="utf-8"?>
<calcChain xmlns="http://schemas.openxmlformats.org/spreadsheetml/2006/main">
  <c r="B4" i="2" l="1"/>
  <c r="B3" i="2"/>
  <c r="B2" i="2"/>
  <c r="M10" i="2"/>
  <c r="K10" i="2"/>
  <c r="I10" i="2"/>
  <c r="C14" i="2"/>
  <c r="C13" i="2"/>
  <c r="C12" i="2"/>
  <c r="C11" i="2"/>
  <c r="O10" i="2"/>
  <c r="C10" i="2"/>
  <c r="C9" i="2"/>
  <c r="C8" i="2"/>
  <c r="C7" i="2"/>
  <c r="K58" i="1" l="1"/>
  <c r="K56" i="1"/>
  <c r="K54" i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1" i="1"/>
  <c r="K40" i="1"/>
  <c r="K39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9" i="1"/>
  <c r="K18" i="1"/>
  <c r="K17" i="1"/>
  <c r="K20" i="1"/>
  <c r="L20" i="1" s="1"/>
  <c r="K16" i="1"/>
  <c r="L50" i="1"/>
  <c r="L49" i="1"/>
  <c r="K52" i="1"/>
  <c r="L42" i="1" l="1"/>
  <c r="O9" i="2" s="1"/>
  <c r="L58" i="1"/>
  <c r="L57" i="1" s="1"/>
  <c r="O14" i="2" s="1"/>
  <c r="I14" i="2" s="1"/>
  <c r="L56" i="1"/>
  <c r="L55" i="1" s="1"/>
  <c r="O13" i="2" s="1"/>
  <c r="M13" i="2" s="1"/>
  <c r="L54" i="1"/>
  <c r="L53" i="1" s="1"/>
  <c r="O12" i="2" s="1"/>
  <c r="M12" i="2" s="1"/>
  <c r="L52" i="1"/>
  <c r="L51" i="1" s="1"/>
  <c r="O11" i="2" s="1"/>
  <c r="M11" i="2" s="1"/>
  <c r="L41" i="1"/>
  <c r="L40" i="1"/>
  <c r="L39" i="1"/>
  <c r="L18" i="1"/>
  <c r="L19" i="1"/>
  <c r="L21" i="1"/>
  <c r="L22" i="1"/>
  <c r="L23" i="1"/>
  <c r="L24" i="1"/>
  <c r="L26" i="1"/>
  <c r="L27" i="1"/>
  <c r="L28" i="1"/>
  <c r="L29" i="1"/>
  <c r="L30" i="1"/>
  <c r="L31" i="1"/>
  <c r="L32" i="1"/>
  <c r="L34" i="1"/>
  <c r="L35" i="1"/>
  <c r="L36" i="1"/>
  <c r="L37" i="1"/>
  <c r="L17" i="1"/>
  <c r="L25" i="1" s="1"/>
  <c r="L33" i="1" s="1"/>
  <c r="L16" i="1"/>
  <c r="K50" i="1"/>
  <c r="I9" i="2" l="1"/>
  <c r="K9" i="2"/>
  <c r="L15" i="1"/>
  <c r="O7" i="2" s="1"/>
  <c r="L38" i="1"/>
  <c r="O8" i="2" s="1"/>
  <c r="I8" i="2" l="1"/>
  <c r="K8" i="2"/>
  <c r="K7" i="2"/>
  <c r="K15" i="2" s="1"/>
  <c r="O15" i="2"/>
  <c r="I7" i="2"/>
  <c r="I15" i="2" s="1"/>
  <c r="M7" i="2"/>
  <c r="M15" i="2" s="1"/>
  <c r="L14" i="1"/>
  <c r="L13" i="1" s="1"/>
  <c r="N15" i="2" l="1"/>
  <c r="J15" i="2"/>
  <c r="L15" i="2"/>
</calcChain>
</file>

<file path=xl/sharedStrings.xml><?xml version="1.0" encoding="utf-8"?>
<sst xmlns="http://schemas.openxmlformats.org/spreadsheetml/2006/main" count="311" uniqueCount="174">
  <si>
    <t>ITEM</t>
  </si>
  <si>
    <t>FONTE</t>
  </si>
  <si>
    <t>CÓDIGO</t>
  </si>
  <si>
    <t>DESCRIÇÃO</t>
  </si>
  <si>
    <t>UNID</t>
  </si>
  <si>
    <t>QUANT</t>
  </si>
  <si>
    <t>CUSTO UNITÁRIO (R$)</t>
  </si>
  <si>
    <t>TOTAL</t>
  </si>
  <si>
    <t>BDI PADRÃO:</t>
  </si>
  <si>
    <t>BDI DIFERENCIADO 1:</t>
  </si>
  <si>
    <t>BDI DIFERENCIADO 2:</t>
  </si>
  <si>
    <t>BDI ZERO:</t>
  </si>
  <si>
    <t>UNITÁRIO COM BDI (R$)</t>
  </si>
  <si>
    <t>VALOR TOTAL COM BDI (R$)</t>
  </si>
  <si>
    <t>SINAPI</t>
  </si>
  <si>
    <t>73783/011</t>
  </si>
  <si>
    <t>74246/001</t>
  </si>
  <si>
    <t>95731</t>
  </si>
  <si>
    <t>SINAPI-I</t>
  </si>
  <si>
    <t>20254</t>
  </si>
  <si>
    <t>92982</t>
  </si>
  <si>
    <t>2446</t>
  </si>
  <si>
    <t>91885</t>
  </si>
  <si>
    <t>91917</t>
  </si>
  <si>
    <t>74130/001</t>
  </si>
  <si>
    <t>74130/004</t>
  </si>
  <si>
    <t>1621</t>
  </si>
  <si>
    <t>83448</t>
  </si>
  <si>
    <t>Composição</t>
  </si>
  <si>
    <t>001</t>
  </si>
  <si>
    <t>84402</t>
  </si>
  <si>
    <t>14151</t>
  </si>
  <si>
    <t>2684</t>
  </si>
  <si>
    <t>39335</t>
  </si>
  <si>
    <t>7543</t>
  </si>
  <si>
    <t>1585</t>
  </si>
  <si>
    <t>95750</t>
  </si>
  <si>
    <t>90099</t>
  </si>
  <si>
    <t>002</t>
  </si>
  <si>
    <t>13390</t>
  </si>
  <si>
    <t>2370</t>
  </si>
  <si>
    <t>1021</t>
  </si>
  <si>
    <t>87493</t>
  </si>
  <si>
    <t>87529</t>
  </si>
  <si>
    <t>94963</t>
  </si>
  <si>
    <t>92760</t>
  </si>
  <si>
    <t>1109</t>
  </si>
  <si>
    <t>36365</t>
  </si>
  <si>
    <t>Cotação</t>
  </si>
  <si>
    <t>88489</t>
  </si>
  <si>
    <t>9537</t>
  </si>
  <si>
    <t>74209/001</t>
  </si>
  <si>
    <t>ILUMINAÇÃO E FACHADA - ESTÁDIO MUNICIPAL DE ARATIBA</t>
  </si>
  <si>
    <t/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</si>
  <si>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</si>
  <si>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</si>
  <si>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</si>
  <si>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</si>
  <si>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</si>
  <si>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</si>
  <si>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</si>
  <si>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</si>
  <si>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</si>
  <si>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</si>
  <si>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</si>
  <si>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</si>
  <si>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</si>
  <si>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</si>
  <si>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</si>
  <si>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</si>
  <si>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</si>
  <si>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</si>
  <si>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</si>
  <si>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</si>
  <si>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</si>
  <si>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</si>
  <si>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</si>
  <si>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1.2</t>
  </si>
  <si>
    <t>1.2.1</t>
  </si>
  <si>
    <t>1.2.2</t>
  </si>
  <si>
    <t>1.2.3</t>
  </si>
  <si>
    <t>1.3</t>
  </si>
  <si>
    <t>1.3.1</t>
  </si>
  <si>
    <t>1.3.2</t>
  </si>
  <si>
    <t>1.3.3</t>
  </si>
  <si>
    <t>1.3.4</t>
  </si>
  <si>
    <t>1.3.5</t>
  </si>
  <si>
    <t>1.3.6</t>
  </si>
  <si>
    <t>1.4</t>
  </si>
  <si>
    <t>1.4.1</t>
  </si>
  <si>
    <t>1.5</t>
  </si>
  <si>
    <t>1.5.1</t>
  </si>
  <si>
    <t>1.6</t>
  </si>
  <si>
    <t>1.6.1</t>
  </si>
  <si>
    <t>1.7</t>
  </si>
  <si>
    <t>1.7.1</t>
  </si>
  <si>
    <t>1.8</t>
  </si>
  <si>
    <t>1.8.1</t>
  </si>
  <si>
    <t>INSTALAÇÕES ELÉTRICAS - ILUMINAÇÃO CAMPO DE FUTEBOL</t>
  </si>
  <si>
    <t>POSTE CONCRETO SEÇÃO CIRCULAR COMPRIMENTO=14M  CARGA NOMINAL NO TOPO 400KG INCLUSIVE ESCAVACAO EXCLUSIVE TRANSPORTE - FORNECIMENTO E COLOCAÇÃO</t>
  </si>
  <si>
    <t>UN</t>
  </si>
  <si>
    <t>REFLETOR RETANGULAR FECHADO COM LAMPADA VAPOR METALICO 400 W</t>
  </si>
  <si>
    <t>ELETRODUTO RÍGIDO SOLDÁVEL, PVC, DN 32 MM (1), APARENTE, INSTALADO EM PAREDE - FORNECIMENTO E INSTALAÇÃO. AF_11/2016_P</t>
  </si>
  <si>
    <t>M</t>
  </si>
  <si>
    <t>CAIXA DE PASSAGEM METALICA DE SOBREPOR COM TAMPA PARAFUSADA, DIMENSOES 15 X 15 X 10 CM</t>
  </si>
  <si>
    <t>CABO DE COBRE FLEXÍVEL ISOLADO, 16 MM², ANTI-CHAMA 0,6/1,0 KV, PARA DISTRIBUIÇÃO - FORNECIMENTO E INSTALAÇÃO. AF_12/2015</t>
  </si>
  <si>
    <t>ELETRODUTO/DUTO PEAD FLEXIVEL PAREDE SIMPLES, CORRUGACAO HELICOIDAL, COR PRETA, SEM ROSCA, DE 2",  PARA CABEAMENTO SUBTERRANEO (NBR 15715)</t>
  </si>
  <si>
    <t>LUVA PARA ELETRODUTO, PVC, ROSCÁVEL, DN 32 MM (1"), PARA CIRCUITOS TERMINAIS, INSTALADA EM PAREDE - FORNECIMENTO E INSTALAÇÃO. AF_12/2015</t>
  </si>
  <si>
    <t>CURVA 90 GRAUS PARA ELETRODUTO, PVC, ROSCÁVEL, DN 32 MM (1"), PARA CIRCUITOS TERMINAIS, INSTALADA EM PAREDE - FORNECIMENTO E INSTALAÇÃO. AF_12/2015</t>
  </si>
  <si>
    <t>DISJUNTOR TERMOMAGNETICO MONOPOLAR PADRAO NEMA (AMERICANO) 10 A 30A 240V, FORNECIMENTO E INSTALACAO</t>
  </si>
  <si>
    <t>DISJUNTOR TERMOMAGNETICO TRIPOLAR PADRAO NEMA (AMERICANO) 10 A 50A 240V, FORNECIMENTO E INSTALACAO</t>
  </si>
  <si>
    <t>CONTATOR TRIPOLAR, CORRENTE DE 45 A, TENSAO NOMINAL DE *500* V, CATEGORIA AC-2 E AC-3</t>
  </si>
  <si>
    <t>CAIXA DE PASSGEM 50X50X60 FUNDO BRITA C/ TAMPA</t>
  </si>
  <si>
    <t>SUPORTE - PARA REFLETORES EM POSTE DE CONCRETO</t>
  </si>
  <si>
    <t>UNIDADE</t>
  </si>
  <si>
    <t>QUADRO DE DISTRIBUICAO DE ENERGIA P/ 6 DISJUNTORES TERMOMAGNETICOS MONOPOLARES SEM BARRAMENTO, DE EMBUTIR, EM CHAPA METALICA - FORNECIMENTO E INSTALACAO</t>
  </si>
  <si>
    <t>FITA METALICA GRAVADA, L = 17 MM, ROLO DE 25 M, CARGA RECOMENDADA = *120* KGF</t>
  </si>
  <si>
    <t>ELETRODUTO DE PVC RIGIDO ROSCAVEL DE 1 1/4 ", SEM LUVA</t>
  </si>
  <si>
    <t>CONDULETE EM PVC, TIPO "E", SEM TAMPA, DE 1"</t>
  </si>
  <si>
    <t>TAMPA CEGA EM PVC PARA CONDULETE 4 X 2"</t>
  </si>
  <si>
    <t>TERMINAL METALICO A PRESSAO PARA 1 CABO DE 16 MM2, COM 1 FURO DE FIXACAO</t>
  </si>
  <si>
    <t>ELETRODUTO DE AÇO GALVANIZADO, CLASSE LEVE, DN 25 MM (1), APARENTE, INSTALADO EM PAREDE - FORNECIMENTO E INSTALAÇÃO. AF_11/2016_P</t>
  </si>
  <si>
    <t>ESCAVAÇÃO MECANIZADA DE VALA COM PROF. ATÉ 1,5 M (MÉDIA ENTRE MONTANTE E JUSANTE/UMA COMPOSIÇÃO POR TRECHO), COM RETROESCAVADEIRA (0,26 M3/88 HP), LARG. MENOR QUE 0,8 M, EM SOLO DE 1A CATEGORIA, EM LOCAIS COM ALTO NÍVEL DE INTERFERÊNCIA. AF_01/2015</t>
  </si>
  <si>
    <t>M3</t>
  </si>
  <si>
    <t>SUPORTE FIXADO EM TESOURA DE CONCRETO PARA REFLETORES</t>
  </si>
  <si>
    <t>INSTALAÇÕES ELÉTRICAS - ILUMINAÇÃO DAS ARQUIBANCADAS</t>
  </si>
  <si>
    <t>REFLETOR REDONDO EM ALUMINIO ANODIZADO PARA LAMPADA VAPOR DE MERCURIO/SODIO, CORPO EM ALUMINIO COM PINTURA EPOXI, PARA LAMPADA E-27 DE 300 W, COM SUPORTE REDONDO E ALCA REGULAVEL PARA FIXACAO.</t>
  </si>
  <si>
    <t>DISJUNTOR TIPO NEMA, MONOPOLAR 10 ATE 30A, TENSAO MAXIMA DE 240 V</t>
  </si>
  <si>
    <t>CABO DE COBRE, FLEXIVEL, CLASSE 4 OU 5, ISOLACAO EM PVC/A, ANTICHAMA BWF-B, COBERTURA PVC-ST1, ANTICHAMA BWF-B, 1 CONDUTOR, 0,6/1 KV, SECAO NOMINAL 4 MM2</t>
  </si>
  <si>
    <t>FECHAMENTO EM ALVENARIA E CONDUTORES PLUVIAIS</t>
  </si>
  <si>
    <t>ALVENARIA DE VEDAÇÃO DE BLOCOS CERÂMICOS FURADOS NA VERTICAL DE 19X19X39CM (ESPESSURA 19CM) DE PAREDES COM ÁREA LÍQUIDA MAIOR OU IGUAL A 6M² COM VÃOS E ARGAMASSA DE ASSENTAMENTO COM PREPARO EM BETONEIRA. AF_06/2014</t>
  </si>
  <si>
    <t>M2</t>
  </si>
  <si>
    <t>MASSA ÚNICA, PARA RECEBIMENTO DE PINTURA, EM ARGAMASSA TRAÇO 1:2:8, PREPARO MECÂNICO COM BETONEIRA 400L, APLICADA MANUALMENTE EM FACES INTERNAS DE PAREDES, ESPESSURA DE 20MM, COM EXECUÇÃO DE TALISCAS. AF_06/2014</t>
  </si>
  <si>
    <t>CONCRETO FCK = 15MPA, TRAÇO 1:3,4:3,5 (CIMENTO/ AREIA MÉDIA/ BRITA 1)  - PREPARO MECÂNICO COM BETONEIRA 400 L. AF_07/2016</t>
  </si>
  <si>
    <t>ARMAÇÃO DE PILAR OU VIGA DE UMA ESTRUTURA CONVENCIONAL DE CONCRETO ARMADO EM UM EDIFÍCIO DE MÚLTIPLOS PAVIMENTOS UTILIZANDO AÇO CA-50 DE 6,3 MM - MONTAGEM. AF_12/2015</t>
  </si>
  <si>
    <t>KG</t>
  </si>
  <si>
    <t>CALHA QUADRADA DE CHAPA DE ACO GALVANIZADA NUM 26, CORTE 33 CM</t>
  </si>
  <si>
    <t>TUBO COLETOR DE ESGOTO PVC, JEI, DN 100 MM (NBR  7362)</t>
  </si>
  <si>
    <t>ESTRUTURA METÁLICA E FECHAMENTO EM ACM 4MM</t>
  </si>
  <si>
    <t>ESTRUTURA METÁLICA E FECHAMENTO EM ACM</t>
  </si>
  <si>
    <t>ENTRADA DE ENERGIA PADRÃO CPFL ENERGIA/RGE</t>
  </si>
  <si>
    <t xml:space="preserve">PINTURA </t>
  </si>
  <si>
    <t>APLICAÇÃO MANUAL DE PINTURA COM TINTA LÁTEX ACRÍLICA EM PAREDES, DUAS DEMÃOS. AF_06/2014</t>
  </si>
  <si>
    <t>LIMPEZA FINAL DA OBRA</t>
  </si>
  <si>
    <t>PLACA DA OBRA</t>
  </si>
  <si>
    <t>PLACA DE OBRA EM CHAPA DE ACO GALVANIZADO</t>
  </si>
  <si>
    <r>
      <t xml:space="preserve">LOCALIDADE SINAPI: </t>
    </r>
    <r>
      <rPr>
        <b/>
        <sz val="11"/>
        <color theme="1"/>
        <rFont val="Calibri"/>
        <family val="2"/>
        <scheme val="minor"/>
      </rPr>
      <t>PORTO ALEGRE</t>
    </r>
  </si>
  <si>
    <r>
      <rPr>
        <sz val="11"/>
        <color theme="1"/>
        <rFont val="Calibri"/>
        <family val="2"/>
        <scheme val="minor"/>
      </rPr>
      <t xml:space="preserve">DATA BASE SINAPI: </t>
    </r>
    <r>
      <rPr>
        <b/>
        <sz val="11"/>
        <color theme="1"/>
        <rFont val="Calibri"/>
        <family val="2"/>
        <scheme val="minor"/>
      </rPr>
      <t>(07/2017) DESONERADO</t>
    </r>
  </si>
  <si>
    <t>BDI</t>
  </si>
  <si>
    <t>Z</t>
  </si>
  <si>
    <t>P</t>
  </si>
  <si>
    <t>PLANILHA ORÇAMENTÁRIA</t>
  </si>
  <si>
    <t>Gestor / Programa / Ação / Modalidade</t>
  </si>
  <si>
    <t>ME / Esportes</t>
  </si>
  <si>
    <t>Município/UF</t>
  </si>
  <si>
    <t>Aratiba - RS</t>
  </si>
  <si>
    <t>Localidade</t>
  </si>
  <si>
    <t>Quadra n° 19, esquina das ruas Alfredo Loss e Erechim, Bairro União</t>
  </si>
  <si>
    <t>Proponente / Tomador</t>
  </si>
  <si>
    <t>Município de Aratiba</t>
  </si>
  <si>
    <t>Objeto</t>
  </si>
  <si>
    <t>Conclusão do Estádio Municipal de Aratiba</t>
  </si>
  <si>
    <t>D1</t>
  </si>
  <si>
    <t>D2</t>
  </si>
  <si>
    <t>EMPRESA:</t>
  </si>
  <si>
    <t>CNPJ:</t>
  </si>
  <si>
    <t>TELEFONE:</t>
  </si>
  <si>
    <t>TOTAL ACUMULADO</t>
  </si>
  <si>
    <t>SERVIÇOS</t>
  </si>
  <si>
    <t>30 DIAS</t>
  </si>
  <si>
    <t>60 DIAS</t>
  </si>
  <si>
    <t>90 DIAS</t>
  </si>
  <si>
    <t>-</t>
  </si>
  <si>
    <t>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</si>
</sst>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</cellStyleXfs>
  <cellXfs count="170">
    <xf numFmtId="0" fontId="0" fillId="0" borderId="0" xfId="0"/>
    <xf numFmtId="0" fontId="0" fillId="0" borderId="18" xfId="0" applyBorder="1" applyProtection="1">
      <protection locked="0"/>
    </xf>
    <xf numFmtId="0" fontId="0" fillId="0" borderId="0" xfId="0" applyProtection="1">
      <protection locked="0"/>
    </xf>
    <xf numFmtId="0" fontId="0" fillId="0" borderId="20" xfId="0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8" xfId="0" applyFont="1" applyBorder="1" applyProtection="1">
      <protection locked="0"/>
    </xf>
    <xf numFmtId="10" fontId="0" fillId="0" borderId="8" xfId="0" applyNumberFormat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4" borderId="9" xfId="0" applyFont="1" applyFill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44" fontId="0" fillId="0" borderId="0" xfId="0" applyNumberFormat="1" applyProtection="1">
      <protection locked="0"/>
    </xf>
    <xf numFmtId="44" fontId="1" fillId="6" borderId="8" xfId="4" applyNumberForma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44" fontId="1" fillId="6" borderId="3" xfId="4" applyNumberForma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4" fontId="1" fillId="6" borderId="6" xfId="4" applyNumberFormat="1" applyBorder="1" applyAlignment="1" applyProtection="1">
      <alignment horizontal="center" vertical="center"/>
      <protection locked="0"/>
    </xf>
    <xf numFmtId="44" fontId="2" fillId="2" borderId="2" xfId="1" applyFont="1" applyFill="1" applyBorder="1" applyAlignment="1" applyProtection="1">
      <alignment horizontal="center" vertical="center"/>
      <protection locked="0"/>
    </xf>
    <xf numFmtId="0" fontId="0" fillId="0" borderId="35" xfId="0" applyBorder="1" applyProtection="1"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44" fontId="1" fillId="6" borderId="12" xfId="4" applyNumberForma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0" xfId="0" applyProtection="1"/>
    <xf numFmtId="44" fontId="2" fillId="4" borderId="10" xfId="1" applyFont="1" applyFill="1" applyBorder="1" applyAlignment="1" applyProtection="1">
      <alignment vertical="center"/>
    </xf>
    <xf numFmtId="44" fontId="2" fillId="3" borderId="11" xfId="1" applyFont="1" applyFill="1" applyBorder="1" applyAlignment="1" applyProtection="1">
      <alignment vertical="center"/>
    </xf>
    <xf numFmtId="44" fontId="2" fillId="0" borderId="4" xfId="1" applyFont="1" applyBorder="1" applyAlignment="1" applyProtection="1">
      <alignment vertical="center"/>
    </xf>
    <xf numFmtId="44" fontId="0" fillId="0" borderId="8" xfId="1" applyFont="1" applyBorder="1" applyAlignment="1" applyProtection="1">
      <alignment horizontal="center" vertical="center"/>
    </xf>
    <xf numFmtId="44" fontId="0" fillId="0" borderId="7" xfId="1" applyNumberFormat="1" applyFont="1" applyBorder="1" applyAlignment="1" applyProtection="1">
      <alignment horizontal="center" vertical="center"/>
    </xf>
    <xf numFmtId="44" fontId="0" fillId="0" borderId="8" xfId="1" applyNumberFormat="1" applyFont="1" applyBorder="1" applyAlignment="1" applyProtection="1">
      <alignment horizontal="center" vertical="center"/>
    </xf>
    <xf numFmtId="44" fontId="2" fillId="2" borderId="2" xfId="1" applyFont="1" applyFill="1" applyBorder="1" applyAlignment="1" applyProtection="1">
      <alignment horizontal="center" vertical="center"/>
    </xf>
    <xf numFmtId="44" fontId="0" fillId="0" borderId="7" xfId="1" applyFont="1" applyBorder="1" applyAlignment="1" applyProtection="1">
      <alignment horizontal="center" vertical="center"/>
    </xf>
    <xf numFmtId="44" fontId="2" fillId="2" borderId="2" xfId="1" applyNumberFormat="1" applyFont="1" applyFill="1" applyBorder="1" applyAlignment="1" applyProtection="1">
      <alignment horizontal="center" vertical="center"/>
    </xf>
    <xf numFmtId="44" fontId="0" fillId="0" borderId="12" xfId="1" applyFont="1" applyBorder="1" applyAlignment="1" applyProtection="1">
      <alignment horizontal="center" vertical="center"/>
    </xf>
    <xf numFmtId="44" fontId="0" fillId="0" borderId="32" xfId="1" applyFont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2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Protection="1"/>
    <xf numFmtId="10" fontId="0" fillId="0" borderId="3" xfId="0" applyNumberFormat="1" applyBorder="1" applyProtection="1"/>
    <xf numFmtId="0" fontId="2" fillId="0" borderId="3" xfId="0" applyFont="1" applyBorder="1" applyAlignment="1" applyProtection="1">
      <alignment vertical="center"/>
    </xf>
    <xf numFmtId="10" fontId="0" fillId="0" borderId="3" xfId="0" applyNumberForma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/>
    </xf>
    <xf numFmtId="0" fontId="0" fillId="0" borderId="31" xfId="0" applyBorder="1" applyProtection="1"/>
    <xf numFmtId="0" fontId="0" fillId="0" borderId="0" xfId="0" applyBorder="1" applyAlignment="1" applyProtection="1">
      <alignment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9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44" fontId="10" fillId="0" borderId="0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4" xfId="0" applyFont="1" applyBorder="1" applyProtection="1"/>
    <xf numFmtId="0" fontId="7" fillId="0" borderId="15" xfId="0" applyFont="1" applyBorder="1" applyProtection="1"/>
    <xf numFmtId="0" fontId="9" fillId="0" borderId="15" xfId="0" applyFont="1" applyBorder="1" applyProtection="1"/>
    <xf numFmtId="0" fontId="9" fillId="0" borderId="18" xfId="0" applyFont="1" applyBorder="1" applyProtection="1"/>
    <xf numFmtId="0" fontId="8" fillId="0" borderId="22" xfId="0" applyFont="1" applyBorder="1" applyProtection="1"/>
    <xf numFmtId="0" fontId="7" fillId="0" borderId="0" xfId="0" applyFont="1" applyBorder="1" applyProtection="1"/>
    <xf numFmtId="0" fontId="9" fillId="0" borderId="0" xfId="0" applyFont="1" applyBorder="1" applyProtection="1"/>
    <xf numFmtId="0" fontId="9" fillId="0" borderId="20" xfId="0" applyFont="1" applyBorder="1" applyProtection="1"/>
    <xf numFmtId="0" fontId="12" fillId="0" borderId="22" xfId="0" applyFont="1" applyBorder="1" applyProtection="1"/>
    <xf numFmtId="0" fontId="12" fillId="0" borderId="0" xfId="0" applyFont="1" applyBorder="1" applyProtection="1"/>
    <xf numFmtId="0" fontId="10" fillId="0" borderId="0" xfId="0" applyFont="1" applyBorder="1" applyProtection="1"/>
    <xf numFmtId="0" fontId="10" fillId="0" borderId="20" xfId="0" applyFont="1" applyBorder="1" applyProtection="1"/>
    <xf numFmtId="0" fontId="10" fillId="0" borderId="22" xfId="0" applyFont="1" applyBorder="1" applyProtection="1"/>
    <xf numFmtId="0" fontId="11" fillId="0" borderId="35" xfId="0" applyFont="1" applyBorder="1" applyAlignment="1" applyProtection="1">
      <alignment horizontal="center"/>
    </xf>
    <xf numFmtId="44" fontId="12" fillId="0" borderId="39" xfId="0" applyNumberFormat="1" applyFont="1" applyBorder="1" applyAlignment="1" applyProtection="1">
      <alignment horizontal="center"/>
    </xf>
    <xf numFmtId="44" fontId="10" fillId="0" borderId="45" xfId="0" applyNumberFormat="1" applyFont="1" applyBorder="1" applyAlignment="1" applyProtection="1">
      <alignment horizontal="center"/>
    </xf>
    <xf numFmtId="9" fontId="10" fillId="0" borderId="43" xfId="2" applyFont="1" applyBorder="1" applyAlignment="1" applyProtection="1">
      <alignment horizontal="center"/>
    </xf>
    <xf numFmtId="44" fontId="10" fillId="0" borderId="21" xfId="0" applyNumberFormat="1" applyFont="1" applyBorder="1" applyAlignment="1" applyProtection="1">
      <alignment horizontal="center"/>
    </xf>
    <xf numFmtId="9" fontId="10" fillId="0" borderId="25" xfId="2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/>
    </xf>
    <xf numFmtId="0" fontId="10" fillId="0" borderId="25" xfId="0" applyFont="1" applyBorder="1" applyAlignment="1" applyProtection="1">
      <alignment horizontal="center"/>
    </xf>
    <xf numFmtId="44" fontId="10" fillId="0" borderId="24" xfId="0" applyNumberFormat="1" applyFont="1" applyBorder="1" applyAlignment="1" applyProtection="1">
      <alignment horizontal="center"/>
    </xf>
    <xf numFmtId="9" fontId="10" fillId="0" borderId="28" xfId="2" applyFont="1" applyBorder="1" applyAlignment="1" applyProtection="1">
      <alignment horizontal="center"/>
    </xf>
    <xf numFmtId="0" fontId="10" fillId="0" borderId="24" xfId="0" applyFont="1" applyBorder="1" applyAlignment="1" applyProtection="1">
      <alignment horizontal="center"/>
    </xf>
    <xf numFmtId="0" fontId="10" fillId="0" borderId="28" xfId="0" applyFont="1" applyBorder="1" applyAlignment="1" applyProtection="1">
      <alignment horizontal="center"/>
    </xf>
    <xf numFmtId="10" fontId="2" fillId="6" borderId="13" xfId="4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4" fontId="12" fillId="0" borderId="44" xfId="0" applyNumberFormat="1" applyFont="1" applyBorder="1" applyAlignment="1" applyProtection="1">
      <alignment horizontal="center"/>
    </xf>
    <xf numFmtId="0" fontId="12" fillId="0" borderId="42" xfId="0" applyFont="1" applyBorder="1" applyAlignment="1" applyProtection="1">
      <alignment horizontal="center"/>
    </xf>
    <xf numFmtId="0" fontId="12" fillId="0" borderId="39" xfId="0" applyFont="1" applyBorder="1" applyAlignment="1" applyProtection="1">
      <alignment horizontal="center"/>
    </xf>
    <xf numFmtId="0" fontId="12" fillId="0" borderId="40" xfId="0" applyFont="1" applyBorder="1" applyAlignment="1" applyProtection="1">
      <alignment horizontal="center"/>
    </xf>
    <xf numFmtId="0" fontId="4" fillId="5" borderId="39" xfId="3" applyFont="1" applyBorder="1" applyAlignment="1" applyProtection="1">
      <alignment horizontal="center"/>
    </xf>
    <xf numFmtId="0" fontId="4" fillId="5" borderId="40" xfId="3" applyFont="1" applyBorder="1" applyAlignment="1" applyProtection="1">
      <alignment horizontal="center"/>
    </xf>
    <xf numFmtId="0" fontId="4" fillId="5" borderId="41" xfId="3" applyFont="1" applyBorder="1" applyAlignment="1" applyProtection="1">
      <alignment horizontal="center"/>
    </xf>
    <xf numFmtId="44" fontId="10" fillId="0" borderId="21" xfId="0" applyNumberFormat="1" applyFont="1" applyBorder="1" applyAlignment="1" applyProtection="1">
      <alignment horizontal="center"/>
    </xf>
    <xf numFmtId="0" fontId="10" fillId="0" borderId="25" xfId="0" applyFont="1" applyBorder="1" applyAlignment="1" applyProtection="1">
      <alignment horizontal="center"/>
    </xf>
    <xf numFmtId="44" fontId="10" fillId="0" borderId="24" xfId="0" applyNumberFormat="1" applyFont="1" applyBorder="1" applyAlignment="1" applyProtection="1">
      <alignment horizontal="center"/>
    </xf>
    <xf numFmtId="0" fontId="10" fillId="0" borderId="28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left"/>
    </xf>
    <xf numFmtId="0" fontId="10" fillId="0" borderId="3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left"/>
    </xf>
    <xf numFmtId="0" fontId="10" fillId="0" borderId="11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/>
    </xf>
    <xf numFmtId="0" fontId="11" fillId="0" borderId="8" xfId="0" applyFont="1" applyBorder="1" applyAlignment="1" applyProtection="1">
      <alignment horizontal="left"/>
    </xf>
    <xf numFmtId="0" fontId="11" fillId="0" borderId="7" xfId="0" applyFont="1" applyBorder="1" applyAlignment="1" applyProtection="1">
      <alignment horizontal="left"/>
    </xf>
    <xf numFmtId="0" fontId="4" fillId="5" borderId="15" xfId="3" applyFont="1" applyBorder="1" applyAlignment="1" applyProtection="1">
      <alignment horizontal="center"/>
    </xf>
    <xf numFmtId="0" fontId="4" fillId="5" borderId="18" xfId="3" applyFont="1" applyBorder="1" applyAlignment="1" applyProtection="1">
      <alignment horizontal="center"/>
    </xf>
    <xf numFmtId="0" fontId="4" fillId="5" borderId="14" xfId="3" applyFont="1" applyBorder="1" applyAlignment="1" applyProtection="1">
      <alignment horizontal="center"/>
    </xf>
    <xf numFmtId="44" fontId="10" fillId="0" borderId="45" xfId="0" applyNumberFormat="1" applyFont="1" applyBorder="1" applyAlignment="1" applyProtection="1">
      <alignment horizontal="center"/>
    </xf>
    <xf numFmtId="0" fontId="10" fillId="0" borderId="43" xfId="0" applyFont="1" applyBorder="1" applyAlignment="1" applyProtection="1">
      <alignment horizontal="center"/>
    </xf>
  </cellXfs>
  <cellStyles count="5">
    <cellStyle name="20% - Ênfase2" xfId="4" builtinId="34"/>
    <cellStyle name="Ênfase2" xfId="3" builtinId="33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295276</xdr:colOff>
      <xdr:row>1</xdr:row>
      <xdr:rowOff>9526</xdr:rowOff>
    </xdr:from>
    <xdr:to>
      <xdr:col>15</xdr:col>
      <xdr:colOff>590550</xdr:colOff>
      <xdr:row>4</xdr:row>
      <xdr:rowOff>190502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1" y="209551"/>
          <a:ext cx="5695949" cy="7524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FEITURA/P.O-%20PREFEITURA/(LICITA&#199;&#195;O)%20PROJETO%20ILUMINA&#199;&#195;O%20CAMPO/(LICITA&#199;&#195;O)%20PROJETO%20ILUMINA&#199;&#195;O%20CAMPO/PROJETO%20E%20OR&#199;AMENTO/PLANILHA%20MULTIPLA/PLANILHA%20M&#218;LTIPLA%202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/>
      <sheetData sheetId="1"/>
      <sheetData sheetId="2">
        <row r="29">
          <cell r="G29">
            <v>42917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59"/>
  <sheetViews>
    <sheetView tabSelected="1" topLeftCell="C1" zoomScale="80" zoomScaleNormal="80" workbookViewId="0">
      <selection activeCell="H15" sqref="H15"/>
    </sheetView>
  </sheetViews>
  <sheetFormatPr defaultRowHeight="15" x14ac:dyDescent="0.25"/>
  <cols>
    <col min="1" max="4" width="9.140625" style="2"/>
    <col min="5" max="5" width="11.42578125" style="2" customWidth="1"/>
    <col min="6" max="6" width="19.28515625" style="2" customWidth="1"/>
    <col min="7" max="7" width="72.140625" style="2" customWidth="1"/>
    <col min="8" max="9" width="9.140625" style="2"/>
    <col min="10" max="10" width="20.7109375" style="2" customWidth="1"/>
    <col min="11" max="11" width="21.7109375" style="2" customWidth="1"/>
    <col min="12" max="12" width="17.140625" style="2" customWidth="1"/>
    <col min="13" max="13" width="9" style="2" customWidth="1"/>
    <col min="14" max="14" width="9.140625" style="2"/>
    <col min="15" max="15" width="14.28515625" style="2" bestFit="1" customWidth="1"/>
    <col min="16" max="16384" width="9.140625" style="2"/>
  </cols>
  <sheetData>
    <row r="1" spans="4:15" ht="14.45" customHeight="1" x14ac:dyDescent="0.25">
      <c r="D1" s="131" t="s">
        <v>151</v>
      </c>
      <c r="E1" s="132"/>
      <c r="F1" s="132"/>
      <c r="G1" s="133"/>
      <c r="H1" s="120" t="s">
        <v>164</v>
      </c>
      <c r="I1" s="121"/>
      <c r="J1" s="121"/>
      <c r="K1" s="121"/>
      <c r="L1" s="122"/>
      <c r="M1" s="1"/>
    </row>
    <row r="2" spans="4:15" ht="14.45" customHeight="1" x14ac:dyDescent="0.25">
      <c r="D2" s="134"/>
      <c r="E2" s="135"/>
      <c r="F2" s="135"/>
      <c r="G2" s="136"/>
      <c r="H2" s="123"/>
      <c r="I2" s="124"/>
      <c r="J2" s="124"/>
      <c r="K2" s="124"/>
      <c r="L2" s="125"/>
      <c r="M2" s="3"/>
    </row>
    <row r="3" spans="4:15" x14ac:dyDescent="0.25">
      <c r="D3" s="141" t="s">
        <v>152</v>
      </c>
      <c r="E3" s="142"/>
      <c r="F3" s="142"/>
      <c r="G3" s="67" t="s">
        <v>153</v>
      </c>
      <c r="H3" s="126" t="s">
        <v>165</v>
      </c>
      <c r="I3" s="127"/>
      <c r="J3" s="127"/>
      <c r="K3" s="127"/>
      <c r="L3" s="128"/>
      <c r="M3" s="3"/>
    </row>
    <row r="4" spans="4:15" x14ac:dyDescent="0.25">
      <c r="D4" s="143" t="s">
        <v>154</v>
      </c>
      <c r="E4" s="144"/>
      <c r="F4" s="144"/>
      <c r="G4" s="68" t="s">
        <v>155</v>
      </c>
      <c r="H4" s="126" t="s">
        <v>166</v>
      </c>
      <c r="I4" s="127"/>
      <c r="J4" s="127"/>
      <c r="K4" s="127"/>
      <c r="L4" s="128"/>
      <c r="M4" s="3"/>
    </row>
    <row r="5" spans="4:15" x14ac:dyDescent="0.25">
      <c r="D5" s="143" t="s">
        <v>156</v>
      </c>
      <c r="E5" s="144"/>
      <c r="F5" s="144"/>
      <c r="G5" s="68" t="s">
        <v>157</v>
      </c>
      <c r="H5" s="117" t="s">
        <v>173</v>
      </c>
      <c r="I5" s="118"/>
      <c r="J5" s="118"/>
      <c r="K5" s="118"/>
      <c r="L5" s="119"/>
      <c r="M5" s="3"/>
    </row>
    <row r="6" spans="4:15" x14ac:dyDescent="0.25">
      <c r="D6" s="143" t="s">
        <v>158</v>
      </c>
      <c r="E6" s="144"/>
      <c r="F6" s="144"/>
      <c r="G6" s="68" t="s">
        <v>159</v>
      </c>
      <c r="H6" s="117"/>
      <c r="I6" s="118"/>
      <c r="J6" s="118"/>
      <c r="K6" s="118"/>
      <c r="L6" s="119"/>
      <c r="M6" s="3"/>
    </row>
    <row r="7" spans="4:15" x14ac:dyDescent="0.25">
      <c r="D7" s="143" t="s">
        <v>160</v>
      </c>
      <c r="E7" s="144"/>
      <c r="F7" s="144"/>
      <c r="G7" s="68" t="s">
        <v>161</v>
      </c>
      <c r="H7" s="117"/>
      <c r="I7" s="118"/>
      <c r="J7" s="118"/>
      <c r="K7" s="118"/>
      <c r="L7" s="119"/>
      <c r="M7" s="3"/>
    </row>
    <row r="8" spans="4:15" x14ac:dyDescent="0.25">
      <c r="D8" s="129"/>
      <c r="E8" s="130"/>
      <c r="F8" s="130"/>
      <c r="G8" s="4"/>
      <c r="H8" s="5"/>
      <c r="I8" s="5"/>
      <c r="J8" s="5"/>
      <c r="K8" s="6" t="s">
        <v>8</v>
      </c>
      <c r="L8" s="7">
        <v>0.26779999999999998</v>
      </c>
      <c r="M8" s="8" t="s">
        <v>150</v>
      </c>
    </row>
    <row r="9" spans="4:15" x14ac:dyDescent="0.25">
      <c r="D9" s="9"/>
      <c r="E9" s="5"/>
      <c r="F9" s="5"/>
      <c r="G9" s="4"/>
      <c r="H9" s="5"/>
      <c r="I9" s="5"/>
      <c r="J9" s="5"/>
      <c r="K9" s="69" t="s">
        <v>9</v>
      </c>
      <c r="L9" s="70"/>
      <c r="M9" s="8" t="s">
        <v>162</v>
      </c>
    </row>
    <row r="10" spans="4:15" x14ac:dyDescent="0.25">
      <c r="D10" s="140" t="s">
        <v>147</v>
      </c>
      <c r="E10" s="138"/>
      <c r="F10" s="138"/>
      <c r="G10" s="139"/>
      <c r="H10" s="76"/>
      <c r="I10" s="76"/>
      <c r="J10" s="76"/>
      <c r="K10" s="71" t="s">
        <v>10</v>
      </c>
      <c r="L10" s="53" t="s">
        <v>53</v>
      </c>
      <c r="M10" s="10" t="s">
        <v>163</v>
      </c>
    </row>
    <row r="11" spans="4:15" x14ac:dyDescent="0.25">
      <c r="D11" s="137" t="s">
        <v>146</v>
      </c>
      <c r="E11" s="138"/>
      <c r="F11" s="138"/>
      <c r="G11" s="139"/>
      <c r="H11" s="76"/>
      <c r="I11" s="76"/>
      <c r="J11" s="76"/>
      <c r="K11" s="71" t="s">
        <v>11</v>
      </c>
      <c r="L11" s="72">
        <v>0</v>
      </c>
      <c r="M11" s="10" t="s">
        <v>149</v>
      </c>
    </row>
    <row r="12" spans="4:15" ht="30" x14ac:dyDescent="0.25">
      <c r="D12" s="65" t="s">
        <v>0</v>
      </c>
      <c r="E12" s="66" t="s">
        <v>1</v>
      </c>
      <c r="F12" s="66" t="s">
        <v>2</v>
      </c>
      <c r="G12" s="66" t="s">
        <v>3</v>
      </c>
      <c r="H12" s="68" t="s">
        <v>4</v>
      </c>
      <c r="I12" s="68" t="s">
        <v>5</v>
      </c>
      <c r="J12" s="68" t="s">
        <v>6</v>
      </c>
      <c r="K12" s="66" t="s">
        <v>12</v>
      </c>
      <c r="L12" s="73" t="s">
        <v>13</v>
      </c>
      <c r="M12" s="11" t="s">
        <v>148</v>
      </c>
      <c r="N12" s="12"/>
    </row>
    <row r="13" spans="4:15" x14ac:dyDescent="0.25">
      <c r="D13" s="13"/>
      <c r="E13" s="14"/>
      <c r="F13" s="14"/>
      <c r="G13" s="14" t="s">
        <v>7</v>
      </c>
      <c r="H13" s="14"/>
      <c r="I13" s="14"/>
      <c r="J13" s="14"/>
      <c r="K13" s="74"/>
      <c r="L13" s="39">
        <f>L14</f>
        <v>250713.97859999997</v>
      </c>
      <c r="M13" s="15"/>
    </row>
    <row r="14" spans="4:15" x14ac:dyDescent="0.25">
      <c r="D14" s="77">
        <v>1</v>
      </c>
      <c r="E14" s="64"/>
      <c r="F14" s="64"/>
      <c r="G14" s="64" t="s">
        <v>52</v>
      </c>
      <c r="H14" s="64"/>
      <c r="I14" s="64"/>
      <c r="J14" s="16"/>
      <c r="K14" s="64"/>
      <c r="L14" s="38">
        <f>L15+L38+L42+L49+L51+L53+L55+L57</f>
        <v>250713.97859999997</v>
      </c>
      <c r="M14" s="15"/>
    </row>
    <row r="15" spans="4:15" ht="15.75" thickBot="1" x14ac:dyDescent="0.3">
      <c r="D15" s="78" t="s">
        <v>54</v>
      </c>
      <c r="E15" s="48"/>
      <c r="F15" s="48"/>
      <c r="G15" s="48" t="s">
        <v>98</v>
      </c>
      <c r="H15" s="48"/>
      <c r="I15" s="48"/>
      <c r="J15" s="17"/>
      <c r="K15" s="48"/>
      <c r="L15" s="37">
        <f>SUM(L16:L37)</f>
        <v>46855.702000000019</v>
      </c>
      <c r="M15" s="18"/>
      <c r="O15" s="19"/>
    </row>
    <row r="16" spans="4:15" ht="45" x14ac:dyDescent="0.25">
      <c r="D16" s="79" t="s">
        <v>55</v>
      </c>
      <c r="E16" s="49" t="s">
        <v>14</v>
      </c>
      <c r="F16" s="49" t="s">
        <v>15</v>
      </c>
      <c r="G16" s="50" t="s">
        <v>99</v>
      </c>
      <c r="H16" s="49" t="s">
        <v>100</v>
      </c>
      <c r="I16" s="49">
        <v>4</v>
      </c>
      <c r="J16" s="20">
        <v>1993</v>
      </c>
      <c r="K16" s="40">
        <f>ROUND(J16*(1+L8),2)</f>
        <v>2526.73</v>
      </c>
      <c r="L16" s="41">
        <f>K16*I16</f>
        <v>10106.92</v>
      </c>
      <c r="M16" s="21" t="s">
        <v>150</v>
      </c>
      <c r="N16" s="36"/>
    </row>
    <row r="17" spans="4:14" x14ac:dyDescent="0.25">
      <c r="D17" s="80" t="s">
        <v>56</v>
      </c>
      <c r="E17" s="51" t="s">
        <v>14</v>
      </c>
      <c r="F17" s="51" t="s">
        <v>16</v>
      </c>
      <c r="G17" s="52" t="s">
        <v>101</v>
      </c>
      <c r="H17" s="51" t="s">
        <v>100</v>
      </c>
      <c r="I17" s="51">
        <v>48</v>
      </c>
      <c r="J17" s="22">
        <v>287.39</v>
      </c>
      <c r="K17" s="40">
        <f>ROUND(J17*(1+L8),2)</f>
        <v>364.35</v>
      </c>
      <c r="L17" s="41">
        <f>K17*I17</f>
        <v>17488.800000000003</v>
      </c>
      <c r="M17" s="23" t="s">
        <v>150</v>
      </c>
      <c r="N17" s="24"/>
    </row>
    <row r="18" spans="4:14" ht="30" x14ac:dyDescent="0.25">
      <c r="D18" s="80" t="s">
        <v>57</v>
      </c>
      <c r="E18" s="51" t="s">
        <v>14</v>
      </c>
      <c r="F18" s="51" t="s">
        <v>17</v>
      </c>
      <c r="G18" s="52" t="s">
        <v>102</v>
      </c>
      <c r="H18" s="51" t="s">
        <v>103</v>
      </c>
      <c r="I18" s="51">
        <v>150</v>
      </c>
      <c r="J18" s="22">
        <v>6.77</v>
      </c>
      <c r="K18" s="40">
        <f>ROUND(J18*(1+L8),2)</f>
        <v>8.58</v>
      </c>
      <c r="L18" s="41">
        <f t="shared" ref="L18:L37" si="0">K18*I18</f>
        <v>1287</v>
      </c>
      <c r="M18" s="23" t="s">
        <v>150</v>
      </c>
    </row>
    <row r="19" spans="4:14" ht="30" x14ac:dyDescent="0.25">
      <c r="D19" s="80" t="s">
        <v>58</v>
      </c>
      <c r="E19" s="51" t="s">
        <v>18</v>
      </c>
      <c r="F19" s="51" t="s">
        <v>19</v>
      </c>
      <c r="G19" s="52" t="s">
        <v>104</v>
      </c>
      <c r="H19" s="51" t="s">
        <v>100</v>
      </c>
      <c r="I19" s="51">
        <v>4</v>
      </c>
      <c r="J19" s="22">
        <v>22.87</v>
      </c>
      <c r="K19" s="40">
        <f>ROUND(J19*(1+L8),2)</f>
        <v>28.99</v>
      </c>
      <c r="L19" s="41">
        <f t="shared" si="0"/>
        <v>115.96</v>
      </c>
      <c r="M19" s="23" t="s">
        <v>150</v>
      </c>
    </row>
    <row r="20" spans="4:14" ht="30" x14ac:dyDescent="0.25">
      <c r="D20" s="80" t="s">
        <v>59</v>
      </c>
      <c r="E20" s="51" t="s">
        <v>14</v>
      </c>
      <c r="F20" s="51" t="s">
        <v>20</v>
      </c>
      <c r="G20" s="52" t="s">
        <v>105</v>
      </c>
      <c r="H20" s="51" t="s">
        <v>103</v>
      </c>
      <c r="I20" s="51">
        <v>999.16</v>
      </c>
      <c r="J20" s="22">
        <v>7.14</v>
      </c>
      <c r="K20" s="42">
        <f>ROUND(J20*(1+L8),2)</f>
        <v>9.0500000000000007</v>
      </c>
      <c r="L20" s="41">
        <f>K20*I20</f>
        <v>9042.398000000001</v>
      </c>
      <c r="M20" s="23" t="s">
        <v>150</v>
      </c>
    </row>
    <row r="21" spans="4:14" ht="45" x14ac:dyDescent="0.25">
      <c r="D21" s="80" t="s">
        <v>60</v>
      </c>
      <c r="E21" s="51" t="s">
        <v>18</v>
      </c>
      <c r="F21" s="51" t="s">
        <v>21</v>
      </c>
      <c r="G21" s="52" t="s">
        <v>106</v>
      </c>
      <c r="H21" s="51" t="s">
        <v>103</v>
      </c>
      <c r="I21" s="51">
        <v>170</v>
      </c>
      <c r="J21" s="22">
        <v>5.99</v>
      </c>
      <c r="K21" s="40">
        <f>ROUND(J21*(1+L8),2)</f>
        <v>7.59</v>
      </c>
      <c r="L21" s="41">
        <f t="shared" si="0"/>
        <v>1290.3</v>
      </c>
      <c r="M21" s="23" t="s">
        <v>150</v>
      </c>
    </row>
    <row r="22" spans="4:14" ht="45" x14ac:dyDescent="0.25">
      <c r="D22" s="80" t="s">
        <v>61</v>
      </c>
      <c r="E22" s="51" t="s">
        <v>14</v>
      </c>
      <c r="F22" s="51" t="s">
        <v>22</v>
      </c>
      <c r="G22" s="52" t="s">
        <v>107</v>
      </c>
      <c r="H22" s="51" t="s">
        <v>100</v>
      </c>
      <c r="I22" s="51">
        <v>25</v>
      </c>
      <c r="J22" s="22">
        <v>6.72</v>
      </c>
      <c r="K22" s="40">
        <f>ROUND(J22*(1+L8),2)</f>
        <v>8.52</v>
      </c>
      <c r="L22" s="41">
        <f t="shared" si="0"/>
        <v>213</v>
      </c>
      <c r="M22" s="23" t="s">
        <v>150</v>
      </c>
    </row>
    <row r="23" spans="4:14" ht="45" x14ac:dyDescent="0.25">
      <c r="D23" s="80" t="s">
        <v>62</v>
      </c>
      <c r="E23" s="51" t="s">
        <v>14</v>
      </c>
      <c r="F23" s="51" t="s">
        <v>23</v>
      </c>
      <c r="G23" s="52" t="s">
        <v>108</v>
      </c>
      <c r="H23" s="51" t="s">
        <v>100</v>
      </c>
      <c r="I23" s="51">
        <v>10</v>
      </c>
      <c r="J23" s="22">
        <v>11.06</v>
      </c>
      <c r="K23" s="40">
        <f>ROUND(J23*(1+L8),2)</f>
        <v>14.02</v>
      </c>
      <c r="L23" s="41">
        <f t="shared" si="0"/>
        <v>140.19999999999999</v>
      </c>
      <c r="M23" s="23" t="s">
        <v>150</v>
      </c>
    </row>
    <row r="24" spans="4:14" ht="30" x14ac:dyDescent="0.25">
      <c r="D24" s="80" t="s">
        <v>63</v>
      </c>
      <c r="E24" s="51" t="s">
        <v>14</v>
      </c>
      <c r="F24" s="51" t="s">
        <v>24</v>
      </c>
      <c r="G24" s="52" t="s">
        <v>109</v>
      </c>
      <c r="H24" s="51" t="s">
        <v>100</v>
      </c>
      <c r="I24" s="51">
        <v>1</v>
      </c>
      <c r="J24" s="22">
        <v>12.12</v>
      </c>
      <c r="K24" s="40">
        <f>ROUND(J24*(1+L8),2)</f>
        <v>15.37</v>
      </c>
      <c r="L24" s="41">
        <f t="shared" si="0"/>
        <v>15.37</v>
      </c>
      <c r="M24" s="23" t="s">
        <v>150</v>
      </c>
    </row>
    <row r="25" spans="4:14" ht="30" x14ac:dyDescent="0.25">
      <c r="D25" s="80" t="s">
        <v>64</v>
      </c>
      <c r="E25" s="51" t="s">
        <v>14</v>
      </c>
      <c r="F25" s="51" t="s">
        <v>25</v>
      </c>
      <c r="G25" s="52" t="s">
        <v>110</v>
      </c>
      <c r="H25" s="51" t="s">
        <v>100</v>
      </c>
      <c r="I25" s="51">
        <v>1</v>
      </c>
      <c r="J25" s="22">
        <v>79.400000000000006</v>
      </c>
      <c r="K25" s="40">
        <f>ROUND(J25*(1+L8),2)</f>
        <v>100.66</v>
      </c>
      <c r="L25" s="41">
        <f t="shared" si="0"/>
        <v>100.66</v>
      </c>
      <c r="M25" s="23" t="s">
        <v>150</v>
      </c>
    </row>
    <row r="26" spans="4:14" ht="30" x14ac:dyDescent="0.25">
      <c r="D26" s="80" t="s">
        <v>65</v>
      </c>
      <c r="E26" s="51" t="s">
        <v>18</v>
      </c>
      <c r="F26" s="51" t="s">
        <v>26</v>
      </c>
      <c r="G26" s="52" t="s">
        <v>111</v>
      </c>
      <c r="H26" s="51" t="s">
        <v>100</v>
      </c>
      <c r="I26" s="51">
        <v>1</v>
      </c>
      <c r="J26" s="22">
        <v>474.51</v>
      </c>
      <c r="K26" s="40">
        <f>ROUND(J26*(1+L8),2)</f>
        <v>601.58000000000004</v>
      </c>
      <c r="L26" s="41">
        <f t="shared" si="0"/>
        <v>601.58000000000004</v>
      </c>
      <c r="M26" s="23" t="s">
        <v>150</v>
      </c>
    </row>
    <row r="27" spans="4:14" x14ac:dyDescent="0.25">
      <c r="D27" s="80" t="s">
        <v>66</v>
      </c>
      <c r="E27" s="51" t="s">
        <v>14</v>
      </c>
      <c r="F27" s="51" t="s">
        <v>27</v>
      </c>
      <c r="G27" s="52" t="s">
        <v>112</v>
      </c>
      <c r="H27" s="51" t="s">
        <v>100</v>
      </c>
      <c r="I27" s="51">
        <v>7</v>
      </c>
      <c r="J27" s="22">
        <v>227.88</v>
      </c>
      <c r="K27" s="40">
        <f>ROUND(J27*(1+L8),2)</f>
        <v>288.91000000000003</v>
      </c>
      <c r="L27" s="41">
        <f t="shared" si="0"/>
        <v>2022.3700000000001</v>
      </c>
      <c r="M27" s="23" t="s">
        <v>150</v>
      </c>
    </row>
    <row r="28" spans="4:14" x14ac:dyDescent="0.25">
      <c r="D28" s="80" t="s">
        <v>67</v>
      </c>
      <c r="E28" s="51" t="s">
        <v>28</v>
      </c>
      <c r="F28" s="51" t="s">
        <v>29</v>
      </c>
      <c r="G28" s="52" t="s">
        <v>113</v>
      </c>
      <c r="H28" s="51" t="s">
        <v>114</v>
      </c>
      <c r="I28" s="51">
        <v>4</v>
      </c>
      <c r="J28" s="22">
        <v>220.22</v>
      </c>
      <c r="K28" s="40">
        <f>ROUND(J28*(1+L8),2)</f>
        <v>279.19</v>
      </c>
      <c r="L28" s="41">
        <f t="shared" si="0"/>
        <v>1116.76</v>
      </c>
      <c r="M28" s="23" t="s">
        <v>150</v>
      </c>
    </row>
    <row r="29" spans="4:14" ht="45" x14ac:dyDescent="0.25">
      <c r="D29" s="80" t="s">
        <v>68</v>
      </c>
      <c r="E29" s="51" t="s">
        <v>14</v>
      </c>
      <c r="F29" s="51" t="s">
        <v>30</v>
      </c>
      <c r="G29" s="52" t="s">
        <v>115</v>
      </c>
      <c r="H29" s="51" t="s">
        <v>100</v>
      </c>
      <c r="I29" s="51">
        <v>1</v>
      </c>
      <c r="J29" s="22">
        <v>83.79</v>
      </c>
      <c r="K29" s="40">
        <f>ROUND(J29*(1+L8),2)</f>
        <v>106.23</v>
      </c>
      <c r="L29" s="41">
        <f t="shared" si="0"/>
        <v>106.23</v>
      </c>
      <c r="M29" s="23" t="s">
        <v>150</v>
      </c>
    </row>
    <row r="30" spans="4:14" ht="30" x14ac:dyDescent="0.25">
      <c r="D30" s="80" t="s">
        <v>69</v>
      </c>
      <c r="E30" s="51" t="s">
        <v>18</v>
      </c>
      <c r="F30" s="51" t="s">
        <v>31</v>
      </c>
      <c r="G30" s="52" t="s">
        <v>116</v>
      </c>
      <c r="H30" s="51" t="s">
        <v>100</v>
      </c>
      <c r="I30" s="51">
        <v>1</v>
      </c>
      <c r="J30" s="22">
        <v>38.090000000000003</v>
      </c>
      <c r="K30" s="40">
        <f>ROUND(J30*(1+L8),2)</f>
        <v>48.29</v>
      </c>
      <c r="L30" s="41">
        <f t="shared" si="0"/>
        <v>48.29</v>
      </c>
      <c r="M30" s="23" t="s">
        <v>150</v>
      </c>
    </row>
    <row r="31" spans="4:14" x14ac:dyDescent="0.25">
      <c r="D31" s="80" t="s">
        <v>70</v>
      </c>
      <c r="E31" s="51" t="s">
        <v>18</v>
      </c>
      <c r="F31" s="51" t="s">
        <v>32</v>
      </c>
      <c r="G31" s="52" t="s">
        <v>117</v>
      </c>
      <c r="H31" s="51" t="s">
        <v>103</v>
      </c>
      <c r="I31" s="51">
        <v>90</v>
      </c>
      <c r="J31" s="22">
        <v>4.63</v>
      </c>
      <c r="K31" s="40">
        <f>ROUND(J31*(1+L8),2)</f>
        <v>5.87</v>
      </c>
      <c r="L31" s="41">
        <f t="shared" si="0"/>
        <v>528.29999999999995</v>
      </c>
      <c r="M31" s="23" t="s">
        <v>150</v>
      </c>
    </row>
    <row r="32" spans="4:14" x14ac:dyDescent="0.25">
      <c r="D32" s="80" t="s">
        <v>71</v>
      </c>
      <c r="E32" s="51" t="s">
        <v>18</v>
      </c>
      <c r="F32" s="51" t="s">
        <v>33</v>
      </c>
      <c r="G32" s="52" t="s">
        <v>118</v>
      </c>
      <c r="H32" s="51" t="s">
        <v>100</v>
      </c>
      <c r="I32" s="51">
        <v>10</v>
      </c>
      <c r="J32" s="22">
        <v>6.37</v>
      </c>
      <c r="K32" s="40">
        <f>ROUND(J32*(1+L8),2)</f>
        <v>8.08</v>
      </c>
      <c r="L32" s="41">
        <f t="shared" si="0"/>
        <v>80.8</v>
      </c>
      <c r="M32" s="23" t="s">
        <v>150</v>
      </c>
    </row>
    <row r="33" spans="4:13" x14ac:dyDescent="0.25">
      <c r="D33" s="80" t="s">
        <v>72</v>
      </c>
      <c r="E33" s="51" t="s">
        <v>18</v>
      </c>
      <c r="F33" s="51" t="s">
        <v>34</v>
      </c>
      <c r="G33" s="52" t="s">
        <v>119</v>
      </c>
      <c r="H33" s="51" t="s">
        <v>100</v>
      </c>
      <c r="I33" s="51">
        <v>10</v>
      </c>
      <c r="J33" s="22">
        <v>3.09</v>
      </c>
      <c r="K33" s="40">
        <f>ROUND(J33*(1+L8),2)</f>
        <v>3.92</v>
      </c>
      <c r="L33" s="41">
        <f t="shared" si="0"/>
        <v>39.200000000000003</v>
      </c>
      <c r="M33" s="23" t="s">
        <v>150</v>
      </c>
    </row>
    <row r="34" spans="4:13" x14ac:dyDescent="0.25">
      <c r="D34" s="80" t="s">
        <v>73</v>
      </c>
      <c r="E34" s="51" t="s">
        <v>18</v>
      </c>
      <c r="F34" s="51" t="s">
        <v>35</v>
      </c>
      <c r="G34" s="53" t="s">
        <v>120</v>
      </c>
      <c r="H34" s="51" t="s">
        <v>100</v>
      </c>
      <c r="I34" s="51">
        <v>12</v>
      </c>
      <c r="J34" s="22">
        <v>2.62</v>
      </c>
      <c r="K34" s="40">
        <f>ROUND(J34*(1+L8),2)</f>
        <v>3.32</v>
      </c>
      <c r="L34" s="41">
        <f t="shared" si="0"/>
        <v>39.839999999999996</v>
      </c>
      <c r="M34" s="23" t="s">
        <v>150</v>
      </c>
    </row>
    <row r="35" spans="4:13" ht="30" x14ac:dyDescent="0.25">
      <c r="D35" s="80" t="s">
        <v>74</v>
      </c>
      <c r="E35" s="51" t="s">
        <v>14</v>
      </c>
      <c r="F35" s="51" t="s">
        <v>36</v>
      </c>
      <c r="G35" s="52" t="s">
        <v>121</v>
      </c>
      <c r="H35" s="51" t="s">
        <v>103</v>
      </c>
      <c r="I35" s="51">
        <v>12</v>
      </c>
      <c r="J35" s="22">
        <v>17.93</v>
      </c>
      <c r="K35" s="40">
        <f>ROUND(J35*(1+L8),2)</f>
        <v>22.73</v>
      </c>
      <c r="L35" s="41">
        <f t="shared" si="0"/>
        <v>272.76</v>
      </c>
      <c r="M35" s="23" t="s">
        <v>150</v>
      </c>
    </row>
    <row r="36" spans="4:13" ht="60" x14ac:dyDescent="0.25">
      <c r="D36" s="80" t="s">
        <v>75</v>
      </c>
      <c r="E36" s="51" t="s">
        <v>14</v>
      </c>
      <c r="F36" s="51" t="s">
        <v>37</v>
      </c>
      <c r="G36" s="52" t="s">
        <v>122</v>
      </c>
      <c r="H36" s="51" t="s">
        <v>123</v>
      </c>
      <c r="I36" s="51">
        <v>61.2</v>
      </c>
      <c r="J36" s="22">
        <v>15.28</v>
      </c>
      <c r="K36" s="40">
        <f>ROUND(J36*1.2678,2)</f>
        <v>19.37</v>
      </c>
      <c r="L36" s="41">
        <f t="shared" si="0"/>
        <v>1185.4440000000002</v>
      </c>
      <c r="M36" s="23" t="s">
        <v>150</v>
      </c>
    </row>
    <row r="37" spans="4:13" x14ac:dyDescent="0.25">
      <c r="D37" s="81" t="s">
        <v>76</v>
      </c>
      <c r="E37" s="54" t="s">
        <v>28</v>
      </c>
      <c r="F37" s="54" t="s">
        <v>38</v>
      </c>
      <c r="G37" s="52" t="s">
        <v>124</v>
      </c>
      <c r="H37" s="54" t="s">
        <v>114</v>
      </c>
      <c r="I37" s="54">
        <v>4</v>
      </c>
      <c r="J37" s="25">
        <v>199.86</v>
      </c>
      <c r="K37" s="40">
        <f>ROUND(J37*(1+L8),2)</f>
        <v>253.38</v>
      </c>
      <c r="L37" s="41">
        <f t="shared" si="0"/>
        <v>1013.52</v>
      </c>
      <c r="M37" s="23" t="s">
        <v>150</v>
      </c>
    </row>
    <row r="38" spans="4:13" x14ac:dyDescent="0.25">
      <c r="D38" s="82" t="s">
        <v>77</v>
      </c>
      <c r="E38" s="55"/>
      <c r="F38" s="55"/>
      <c r="G38" s="56" t="s">
        <v>125</v>
      </c>
      <c r="H38" s="55" t="s">
        <v>53</v>
      </c>
      <c r="I38" s="55"/>
      <c r="J38" s="26"/>
      <c r="K38" s="43"/>
      <c r="L38" s="43">
        <f>L39+L40+L41</f>
        <v>1442.5</v>
      </c>
      <c r="M38" s="27"/>
    </row>
    <row r="39" spans="4:13" ht="60" x14ac:dyDescent="0.25">
      <c r="D39" s="79" t="s">
        <v>78</v>
      </c>
      <c r="E39" s="49" t="s">
        <v>18</v>
      </c>
      <c r="F39" s="49" t="s">
        <v>39</v>
      </c>
      <c r="G39" s="52" t="s">
        <v>126</v>
      </c>
      <c r="H39" s="49" t="s">
        <v>100</v>
      </c>
      <c r="I39" s="49">
        <v>8</v>
      </c>
      <c r="J39" s="20">
        <v>80.099999999999994</v>
      </c>
      <c r="K39" s="40">
        <f>ROUND(J39*(1+L8),2)</f>
        <v>101.55</v>
      </c>
      <c r="L39" s="44">
        <f>K39*I39</f>
        <v>812.4</v>
      </c>
      <c r="M39" s="23" t="s">
        <v>150</v>
      </c>
    </row>
    <row r="40" spans="4:13" x14ac:dyDescent="0.25">
      <c r="D40" s="80" t="s">
        <v>79</v>
      </c>
      <c r="E40" s="51" t="s">
        <v>18</v>
      </c>
      <c r="F40" s="51" t="s">
        <v>40</v>
      </c>
      <c r="G40" s="52" t="s">
        <v>127</v>
      </c>
      <c r="H40" s="51" t="s">
        <v>100</v>
      </c>
      <c r="I40" s="51">
        <v>1</v>
      </c>
      <c r="J40" s="22">
        <v>9.94</v>
      </c>
      <c r="K40" s="40">
        <f>ROUND(J40*(1+L8),2)</f>
        <v>12.6</v>
      </c>
      <c r="L40" s="44">
        <f>K40*I40</f>
        <v>12.6</v>
      </c>
      <c r="M40" s="23" t="s">
        <v>150</v>
      </c>
    </row>
    <row r="41" spans="4:13" ht="45" x14ac:dyDescent="0.25">
      <c r="D41" s="81" t="s">
        <v>80</v>
      </c>
      <c r="E41" s="54" t="s">
        <v>18</v>
      </c>
      <c r="F41" s="54" t="s">
        <v>41</v>
      </c>
      <c r="G41" s="57" t="s">
        <v>128</v>
      </c>
      <c r="H41" s="54" t="s">
        <v>103</v>
      </c>
      <c r="I41" s="54">
        <v>250</v>
      </c>
      <c r="J41" s="25">
        <v>1.95</v>
      </c>
      <c r="K41" s="40">
        <f>ROUND(J41*(1+L8),2)</f>
        <v>2.4700000000000002</v>
      </c>
      <c r="L41" s="44">
        <f>K41*I41</f>
        <v>617.5</v>
      </c>
      <c r="M41" s="23" t="s">
        <v>150</v>
      </c>
    </row>
    <row r="42" spans="4:13" x14ac:dyDescent="0.25">
      <c r="D42" s="82" t="s">
        <v>81</v>
      </c>
      <c r="E42" s="55"/>
      <c r="F42" s="55"/>
      <c r="G42" s="56" t="s">
        <v>129</v>
      </c>
      <c r="H42" s="55" t="s">
        <v>53</v>
      </c>
      <c r="I42" s="55">
        <v>0</v>
      </c>
      <c r="J42" s="26"/>
      <c r="K42" s="43">
        <v>0</v>
      </c>
      <c r="L42" s="45">
        <f>L43+L44+L45+L46+L47+L48</f>
        <v>16449.5</v>
      </c>
      <c r="M42" s="28"/>
    </row>
    <row r="43" spans="4:13" ht="60" x14ac:dyDescent="0.25">
      <c r="D43" s="79" t="s">
        <v>82</v>
      </c>
      <c r="E43" s="49" t="s">
        <v>14</v>
      </c>
      <c r="F43" s="49" t="s">
        <v>42</v>
      </c>
      <c r="G43" s="50" t="s">
        <v>130</v>
      </c>
      <c r="H43" s="49" t="s">
        <v>131</v>
      </c>
      <c r="I43" s="49">
        <v>105.38</v>
      </c>
      <c r="J43" s="20">
        <v>58.34</v>
      </c>
      <c r="K43" s="40">
        <f>ROUND(J43*(1+L8),2)</f>
        <v>73.959999999999994</v>
      </c>
      <c r="L43" s="44">
        <f t="shared" ref="L43:L48" si="1">ROUND(K43*I43,2)</f>
        <v>7793.9</v>
      </c>
      <c r="M43" s="23" t="s">
        <v>150</v>
      </c>
    </row>
    <row r="44" spans="4:13" ht="60" x14ac:dyDescent="0.25">
      <c r="D44" s="80" t="s">
        <v>83</v>
      </c>
      <c r="E44" s="51" t="s">
        <v>14</v>
      </c>
      <c r="F44" s="51" t="s">
        <v>43</v>
      </c>
      <c r="G44" s="52" t="s">
        <v>132</v>
      </c>
      <c r="H44" s="51" t="s">
        <v>131</v>
      </c>
      <c r="I44" s="51">
        <v>105.38</v>
      </c>
      <c r="J44" s="22">
        <v>24.52</v>
      </c>
      <c r="K44" s="42">
        <f>ROUND(J44*(1+L8),2)</f>
        <v>31.09</v>
      </c>
      <c r="L44" s="44">
        <f t="shared" si="1"/>
        <v>3276.26</v>
      </c>
      <c r="M44" s="23" t="s">
        <v>150</v>
      </c>
    </row>
    <row r="45" spans="4:13" ht="30" x14ac:dyDescent="0.25">
      <c r="D45" s="80" t="s">
        <v>84</v>
      </c>
      <c r="E45" s="51" t="s">
        <v>14</v>
      </c>
      <c r="F45" s="51" t="s">
        <v>44</v>
      </c>
      <c r="G45" s="52" t="s">
        <v>133</v>
      </c>
      <c r="H45" s="51" t="s">
        <v>123</v>
      </c>
      <c r="I45" s="51">
        <v>2.0299999999999998</v>
      </c>
      <c r="J45" s="22">
        <v>280.3</v>
      </c>
      <c r="K45" s="40">
        <f>ROUND(J45*(1+L8),2)</f>
        <v>355.36</v>
      </c>
      <c r="L45" s="44">
        <f t="shared" si="1"/>
        <v>721.38</v>
      </c>
      <c r="M45" s="23" t="s">
        <v>150</v>
      </c>
    </row>
    <row r="46" spans="4:13" ht="45" x14ac:dyDescent="0.25">
      <c r="D46" s="80" t="s">
        <v>85</v>
      </c>
      <c r="E46" s="51" t="s">
        <v>14</v>
      </c>
      <c r="F46" s="51" t="s">
        <v>45</v>
      </c>
      <c r="G46" s="52" t="s">
        <v>134</v>
      </c>
      <c r="H46" s="51" t="s">
        <v>135</v>
      </c>
      <c r="I46" s="51">
        <v>102</v>
      </c>
      <c r="J46" s="22">
        <v>9.0399999999999991</v>
      </c>
      <c r="K46" s="40">
        <f>ROUND(J46*(1+L8),2)</f>
        <v>11.46</v>
      </c>
      <c r="L46" s="44">
        <f t="shared" si="1"/>
        <v>1168.92</v>
      </c>
      <c r="M46" s="23" t="s">
        <v>150</v>
      </c>
    </row>
    <row r="47" spans="4:13" x14ac:dyDescent="0.25">
      <c r="D47" s="80" t="s">
        <v>86</v>
      </c>
      <c r="E47" s="51" t="s">
        <v>18</v>
      </c>
      <c r="F47" s="51" t="s">
        <v>46</v>
      </c>
      <c r="G47" s="52" t="s">
        <v>136</v>
      </c>
      <c r="H47" s="51" t="s">
        <v>103</v>
      </c>
      <c r="I47" s="51">
        <v>106</v>
      </c>
      <c r="J47" s="22">
        <v>16.829999999999998</v>
      </c>
      <c r="K47" s="40">
        <f>ROUND(J47*(1+L8),2)</f>
        <v>21.34</v>
      </c>
      <c r="L47" s="44">
        <f t="shared" si="1"/>
        <v>2262.04</v>
      </c>
      <c r="M47" s="23" t="s">
        <v>150</v>
      </c>
    </row>
    <row r="48" spans="4:13" x14ac:dyDescent="0.25">
      <c r="D48" s="81" t="s">
        <v>87</v>
      </c>
      <c r="E48" s="54" t="s">
        <v>18</v>
      </c>
      <c r="F48" s="54" t="s">
        <v>47</v>
      </c>
      <c r="G48" s="58" t="s">
        <v>137</v>
      </c>
      <c r="H48" s="54" t="s">
        <v>103</v>
      </c>
      <c r="I48" s="54">
        <v>60</v>
      </c>
      <c r="J48" s="25">
        <v>16.13</v>
      </c>
      <c r="K48" s="40">
        <f>ROUND(J48*(1+L8),2)</f>
        <v>20.45</v>
      </c>
      <c r="L48" s="44">
        <f t="shared" si="1"/>
        <v>1227</v>
      </c>
      <c r="M48" s="29" t="s">
        <v>150</v>
      </c>
    </row>
    <row r="49" spans="4:13" x14ac:dyDescent="0.25">
      <c r="D49" s="82" t="s">
        <v>88</v>
      </c>
      <c r="E49" s="55"/>
      <c r="F49" s="55"/>
      <c r="G49" s="59" t="s">
        <v>138</v>
      </c>
      <c r="H49" s="55" t="s">
        <v>53</v>
      </c>
      <c r="I49" s="55"/>
      <c r="J49" s="26"/>
      <c r="K49" s="43"/>
      <c r="L49" s="43">
        <f>L50</f>
        <v>181301.02</v>
      </c>
      <c r="M49" s="23"/>
    </row>
    <row r="50" spans="4:13" x14ac:dyDescent="0.25">
      <c r="D50" s="83" t="s">
        <v>89</v>
      </c>
      <c r="E50" s="60" t="s">
        <v>48</v>
      </c>
      <c r="F50" s="60" t="s">
        <v>29</v>
      </c>
      <c r="G50" s="61" t="s">
        <v>139</v>
      </c>
      <c r="H50" s="60" t="s">
        <v>114</v>
      </c>
      <c r="I50" s="60">
        <v>1</v>
      </c>
      <c r="J50" s="30">
        <v>181301.02</v>
      </c>
      <c r="K50" s="46">
        <f>J50</f>
        <v>181301.02</v>
      </c>
      <c r="L50" s="47">
        <f>I50*K50</f>
        <v>181301.02</v>
      </c>
      <c r="M50" s="28" t="s">
        <v>149</v>
      </c>
    </row>
    <row r="51" spans="4:13" x14ac:dyDescent="0.25">
      <c r="D51" s="82" t="s">
        <v>90</v>
      </c>
      <c r="E51" s="55"/>
      <c r="F51" s="55"/>
      <c r="G51" s="59" t="s">
        <v>140</v>
      </c>
      <c r="H51" s="55" t="s">
        <v>53</v>
      </c>
      <c r="I51" s="55"/>
      <c r="J51" s="26"/>
      <c r="K51" s="43"/>
      <c r="L51" s="43">
        <f>L52</f>
        <v>1521.3600000000001</v>
      </c>
      <c r="M51" s="31"/>
    </row>
    <row r="52" spans="4:13" x14ac:dyDescent="0.25">
      <c r="D52" s="83" t="s">
        <v>91</v>
      </c>
      <c r="E52" s="60" t="s">
        <v>48</v>
      </c>
      <c r="F52" s="60" t="s">
        <v>38</v>
      </c>
      <c r="G52" s="61" t="s">
        <v>140</v>
      </c>
      <c r="H52" s="60" t="s">
        <v>114</v>
      </c>
      <c r="I52" s="60">
        <v>1</v>
      </c>
      <c r="J52" s="30">
        <v>1200</v>
      </c>
      <c r="K52" s="46">
        <f>J52*(1+L8)</f>
        <v>1521.3600000000001</v>
      </c>
      <c r="L52" s="47">
        <f>K52*I52</f>
        <v>1521.3600000000001</v>
      </c>
      <c r="M52" s="28" t="s">
        <v>150</v>
      </c>
    </row>
    <row r="53" spans="4:13" x14ac:dyDescent="0.25">
      <c r="D53" s="82" t="s">
        <v>92</v>
      </c>
      <c r="E53" s="55"/>
      <c r="F53" s="55"/>
      <c r="G53" s="59" t="s">
        <v>141</v>
      </c>
      <c r="H53" s="55" t="s">
        <v>53</v>
      </c>
      <c r="I53" s="55"/>
      <c r="J53" s="26"/>
      <c r="K53" s="43"/>
      <c r="L53" s="43">
        <f>L54</f>
        <v>1350.9716000000001</v>
      </c>
      <c r="M53" s="31"/>
    </row>
    <row r="54" spans="4:13" ht="30" x14ac:dyDescent="0.25">
      <c r="D54" s="83" t="s">
        <v>93</v>
      </c>
      <c r="E54" s="60" t="s">
        <v>14</v>
      </c>
      <c r="F54" s="60" t="s">
        <v>49</v>
      </c>
      <c r="G54" s="62" t="s">
        <v>142</v>
      </c>
      <c r="H54" s="60" t="s">
        <v>131</v>
      </c>
      <c r="I54" s="60">
        <v>105.38</v>
      </c>
      <c r="J54" s="30">
        <v>10.11</v>
      </c>
      <c r="K54" s="46">
        <f>ROUND(J54*(1+L8),2)</f>
        <v>12.82</v>
      </c>
      <c r="L54" s="47">
        <f>K54*I54</f>
        <v>1350.9716000000001</v>
      </c>
      <c r="M54" s="28" t="s">
        <v>150</v>
      </c>
    </row>
    <row r="55" spans="4:13" x14ac:dyDescent="0.25">
      <c r="D55" s="82" t="s">
        <v>94</v>
      </c>
      <c r="E55" s="55"/>
      <c r="F55" s="55"/>
      <c r="G55" s="59" t="s">
        <v>143</v>
      </c>
      <c r="H55" s="55" t="s">
        <v>53</v>
      </c>
      <c r="I55" s="55"/>
      <c r="J55" s="26"/>
      <c r="K55" s="43"/>
      <c r="L55" s="43">
        <f>L56</f>
        <v>1074.1500000000001</v>
      </c>
      <c r="M55" s="23"/>
    </row>
    <row r="56" spans="4:13" x14ac:dyDescent="0.25">
      <c r="D56" s="83" t="s">
        <v>95</v>
      </c>
      <c r="E56" s="60" t="s">
        <v>14</v>
      </c>
      <c r="F56" s="60" t="s">
        <v>50</v>
      </c>
      <c r="G56" s="61" t="s">
        <v>143</v>
      </c>
      <c r="H56" s="60" t="s">
        <v>131</v>
      </c>
      <c r="I56" s="60">
        <v>385</v>
      </c>
      <c r="J56" s="30">
        <v>2.2000000000000002</v>
      </c>
      <c r="K56" s="46">
        <f>ROUND(J56*(1+L8),2)</f>
        <v>2.79</v>
      </c>
      <c r="L56" s="47">
        <f>K56*I56</f>
        <v>1074.1500000000001</v>
      </c>
      <c r="M56" s="32" t="s">
        <v>150</v>
      </c>
    </row>
    <row r="57" spans="4:13" x14ac:dyDescent="0.25">
      <c r="D57" s="82" t="s">
        <v>96</v>
      </c>
      <c r="E57" s="55"/>
      <c r="F57" s="55"/>
      <c r="G57" s="59" t="s">
        <v>144</v>
      </c>
      <c r="H57" s="55" t="s">
        <v>53</v>
      </c>
      <c r="I57" s="55"/>
      <c r="J57" s="26"/>
      <c r="K57" s="43"/>
      <c r="L57" s="43">
        <f>L58</f>
        <v>718.77499999999998</v>
      </c>
      <c r="M57" s="27"/>
    </row>
    <row r="58" spans="4:13" x14ac:dyDescent="0.25">
      <c r="D58" s="79" t="s">
        <v>97</v>
      </c>
      <c r="E58" s="49" t="s">
        <v>14</v>
      </c>
      <c r="F58" s="49" t="s">
        <v>51</v>
      </c>
      <c r="G58" s="63" t="s">
        <v>145</v>
      </c>
      <c r="H58" s="49" t="s">
        <v>131</v>
      </c>
      <c r="I58" s="49">
        <v>2.5</v>
      </c>
      <c r="J58" s="20">
        <v>226.78</v>
      </c>
      <c r="K58" s="40">
        <f>ROUND(J58*(1+L8),2)</f>
        <v>287.51</v>
      </c>
      <c r="L58" s="44">
        <f>K58*I58</f>
        <v>718.77499999999998</v>
      </c>
      <c r="M58" s="23" t="s">
        <v>150</v>
      </c>
    </row>
    <row r="59" spans="4:13" ht="15.75" thickBot="1" x14ac:dyDescent="0.3">
      <c r="D59" s="33"/>
      <c r="E59" s="34"/>
      <c r="F59" s="34"/>
      <c r="G59" s="34"/>
      <c r="H59" s="34"/>
      <c r="I59" s="34"/>
      <c r="J59" s="34"/>
      <c r="K59" s="75"/>
      <c r="L59" s="75"/>
      <c r="M59" s="35"/>
    </row>
  </sheetData>
  <sheetProtection password="EAD1" sheet="1" objects="1" scenarios="1"/>
  <mergeCells count="15">
    <mergeCell ref="D8:F8"/>
    <mergeCell ref="D1:G2"/>
    <mergeCell ref="D11:G11"/>
    <mergeCell ref="D10:G10"/>
    <mergeCell ref="D3:F3"/>
    <mergeCell ref="D4:F4"/>
    <mergeCell ref="D5:F5"/>
    <mergeCell ref="D6:F6"/>
    <mergeCell ref="D7:F7"/>
    <mergeCell ref="H7:L7"/>
    <mergeCell ref="H1:L2"/>
    <mergeCell ref="H3:L3"/>
    <mergeCell ref="H4:L4"/>
    <mergeCell ref="H5:L5"/>
    <mergeCell ref="H6:L6"/>
  </mergeCells>
  <pageMargins left="0.511811024" right="0.511811024" top="0.78740157499999996" bottom="0.78740157499999996" header="0.31496062000000002" footer="0.31496062000000002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90" zoomScaleNormal="90" workbookViewId="0">
      <selection activeCell="C12" sqref="C12:H12"/>
    </sheetView>
  </sheetViews>
  <sheetFormatPr defaultRowHeight="15" x14ac:dyDescent="0.25"/>
  <cols>
    <col min="1" max="7" width="9.140625" style="2"/>
    <col min="8" max="8" width="23" style="2" customWidth="1"/>
    <col min="9" max="9" width="16" style="2" customWidth="1"/>
    <col min="10" max="10" width="8.140625" style="2" customWidth="1"/>
    <col min="11" max="11" width="16.5703125" style="2" customWidth="1"/>
    <col min="12" max="12" width="8.5703125" style="2" customWidth="1"/>
    <col min="13" max="13" width="14.85546875" style="2" customWidth="1"/>
    <col min="14" max="14" width="7.7109375" style="2" customWidth="1"/>
    <col min="15" max="16384" width="9.140625" style="2"/>
  </cols>
  <sheetData>
    <row r="1" spans="1:18" ht="15.75" thickBot="1" x14ac:dyDescent="0.3"/>
    <row r="2" spans="1:18" x14ac:dyDescent="0.25">
      <c r="A2" s="84"/>
      <c r="B2" s="91" t="str">
        <f>'PLANILHA ORÇAMENTÁRIA'!G7</f>
        <v>Conclusão do Estádio Municipal de Aratiba</v>
      </c>
      <c r="C2" s="92"/>
      <c r="D2" s="92"/>
      <c r="E2" s="92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18" x14ac:dyDescent="0.25">
      <c r="A3" s="84"/>
      <c r="B3" s="95" t="str">
        <f>'PLANILHA ORÇAMENTÁRIA'!G5</f>
        <v>Quadra n° 19, esquina das ruas Alfredo Loss e Erechim, Bairro União</v>
      </c>
      <c r="C3" s="96"/>
      <c r="D3" s="96"/>
      <c r="E3" s="96"/>
      <c r="F3" s="97"/>
      <c r="G3" s="97"/>
      <c r="H3" s="97"/>
      <c r="I3" s="97"/>
      <c r="J3" s="97"/>
      <c r="K3" s="97"/>
      <c r="L3" s="97"/>
      <c r="M3" s="97"/>
      <c r="N3" s="97"/>
      <c r="O3" s="97"/>
      <c r="P3" s="98"/>
    </row>
    <row r="4" spans="1:18" x14ac:dyDescent="0.25">
      <c r="A4" s="86"/>
      <c r="B4" s="99" t="str">
        <f>'PLANILHA ORÇAMENTÁRIA'!G6</f>
        <v>Município de Aratiba</v>
      </c>
      <c r="C4" s="100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  <c r="Q4" s="86"/>
    </row>
    <row r="5" spans="1:18" ht="15.75" thickBot="1" x14ac:dyDescent="0.3">
      <c r="A5" s="86"/>
      <c r="B5" s="103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  <c r="Q5" s="86"/>
    </row>
    <row r="6" spans="1:18" ht="15.75" thickBot="1" x14ac:dyDescent="0.3">
      <c r="A6" s="86"/>
      <c r="B6" s="149" t="s">
        <v>168</v>
      </c>
      <c r="C6" s="150"/>
      <c r="D6" s="150"/>
      <c r="E6" s="150"/>
      <c r="F6" s="150"/>
      <c r="G6" s="150"/>
      <c r="H6" s="151"/>
      <c r="I6" s="165" t="s">
        <v>169</v>
      </c>
      <c r="J6" s="166"/>
      <c r="K6" s="167" t="s">
        <v>170</v>
      </c>
      <c r="L6" s="166"/>
      <c r="M6" s="167" t="s">
        <v>171</v>
      </c>
      <c r="N6" s="166"/>
      <c r="O6" s="165" t="s">
        <v>7</v>
      </c>
      <c r="P6" s="166"/>
      <c r="Q6" s="86"/>
    </row>
    <row r="7" spans="1:18" x14ac:dyDescent="0.25">
      <c r="A7" s="86"/>
      <c r="B7" s="104" t="s">
        <v>54</v>
      </c>
      <c r="C7" s="162" t="str">
        <f>'PLANILHA ORÇAMENTÁRIA'!G15</f>
        <v>INSTALAÇÕES ELÉTRICAS - ILUMINAÇÃO CAMPO DE FUTEBOL</v>
      </c>
      <c r="D7" s="163"/>
      <c r="E7" s="163"/>
      <c r="F7" s="163"/>
      <c r="G7" s="163"/>
      <c r="H7" s="164"/>
      <c r="I7" s="106">
        <f>O7*J7</f>
        <v>18742.280800000008</v>
      </c>
      <c r="J7" s="107">
        <v>0.4</v>
      </c>
      <c r="K7" s="106">
        <f>O7*L7</f>
        <v>18742.280800000008</v>
      </c>
      <c r="L7" s="107">
        <v>0.4</v>
      </c>
      <c r="M7" s="106">
        <f>O7*N7</f>
        <v>9371.1404000000039</v>
      </c>
      <c r="N7" s="107">
        <v>0.2</v>
      </c>
      <c r="O7" s="168">
        <f>'PLANILHA ORÇAMENTÁRIA'!L15</f>
        <v>46855.702000000019</v>
      </c>
      <c r="P7" s="169"/>
      <c r="Q7" s="86"/>
    </row>
    <row r="8" spans="1:18" x14ac:dyDescent="0.25">
      <c r="A8" s="86"/>
      <c r="B8" s="104" t="s">
        <v>77</v>
      </c>
      <c r="C8" s="156" t="str">
        <f>'PLANILHA ORÇAMENTÁRIA'!G38</f>
        <v>INSTALAÇÕES ELÉTRICAS - ILUMINAÇÃO DAS ARQUIBANCADAS</v>
      </c>
      <c r="D8" s="157"/>
      <c r="E8" s="157"/>
      <c r="F8" s="157"/>
      <c r="G8" s="157"/>
      <c r="H8" s="158"/>
      <c r="I8" s="108">
        <f t="shared" ref="I8:I10" si="0">O8*J8</f>
        <v>721.25</v>
      </c>
      <c r="J8" s="109">
        <v>0.5</v>
      </c>
      <c r="K8" s="108">
        <f t="shared" ref="K8:K10" si="1">O8*L8</f>
        <v>721.25</v>
      </c>
      <c r="L8" s="109">
        <v>0.5</v>
      </c>
      <c r="M8" s="110" t="s">
        <v>172</v>
      </c>
      <c r="N8" s="111" t="s">
        <v>172</v>
      </c>
      <c r="O8" s="152">
        <f>'PLANILHA ORÇAMENTÁRIA'!L38</f>
        <v>1442.5</v>
      </c>
      <c r="P8" s="153"/>
      <c r="Q8" s="86"/>
    </row>
    <row r="9" spans="1:18" x14ac:dyDescent="0.25">
      <c r="A9" s="86"/>
      <c r="B9" s="104" t="s">
        <v>81</v>
      </c>
      <c r="C9" s="156" t="str">
        <f>'PLANILHA ORÇAMENTÁRIA'!G42</f>
        <v>FECHAMENTO EM ALVENARIA E CONDUTORES PLUVIAIS</v>
      </c>
      <c r="D9" s="157"/>
      <c r="E9" s="157"/>
      <c r="F9" s="157"/>
      <c r="G9" s="157"/>
      <c r="H9" s="158"/>
      <c r="I9" s="108">
        <f t="shared" si="0"/>
        <v>8224.75</v>
      </c>
      <c r="J9" s="109">
        <v>0.5</v>
      </c>
      <c r="K9" s="108">
        <f t="shared" si="1"/>
        <v>8224.75</v>
      </c>
      <c r="L9" s="109">
        <v>0.5</v>
      </c>
      <c r="M9" s="110" t="s">
        <v>172</v>
      </c>
      <c r="N9" s="111" t="s">
        <v>172</v>
      </c>
      <c r="O9" s="152">
        <f>'PLANILHA ORÇAMENTÁRIA'!L42</f>
        <v>16449.5</v>
      </c>
      <c r="P9" s="153"/>
      <c r="Q9" s="86"/>
    </row>
    <row r="10" spans="1:18" x14ac:dyDescent="0.25">
      <c r="A10" s="86"/>
      <c r="B10" s="104" t="s">
        <v>88</v>
      </c>
      <c r="C10" s="156" t="str">
        <f>'PLANILHA ORÇAMENTÁRIA'!G49</f>
        <v>ESTRUTURA METÁLICA E FECHAMENTO EM ACM 4MM</v>
      </c>
      <c r="D10" s="157"/>
      <c r="E10" s="157"/>
      <c r="F10" s="157"/>
      <c r="G10" s="157"/>
      <c r="H10" s="158"/>
      <c r="I10" s="108">
        <f t="shared" si="0"/>
        <v>72520.407999999996</v>
      </c>
      <c r="J10" s="109">
        <v>0.4</v>
      </c>
      <c r="K10" s="108">
        <f t="shared" si="1"/>
        <v>72520.407999999996</v>
      </c>
      <c r="L10" s="109">
        <v>0.4</v>
      </c>
      <c r="M10" s="108">
        <f>O10*N10</f>
        <v>36260.203999999998</v>
      </c>
      <c r="N10" s="109">
        <v>0.2</v>
      </c>
      <c r="O10" s="152">
        <f>'PLANILHA ORÇAMENTÁRIA'!L49</f>
        <v>181301.02</v>
      </c>
      <c r="P10" s="153"/>
      <c r="Q10" s="86"/>
    </row>
    <row r="11" spans="1:18" x14ac:dyDescent="0.25">
      <c r="A11" s="86"/>
      <c r="B11" s="104" t="s">
        <v>90</v>
      </c>
      <c r="C11" s="156" t="str">
        <f>'PLANILHA ORÇAMENTÁRIA'!G51</f>
        <v>ENTRADA DE ENERGIA PADRÃO CPFL ENERGIA/RGE</v>
      </c>
      <c r="D11" s="157"/>
      <c r="E11" s="157"/>
      <c r="F11" s="157"/>
      <c r="G11" s="157"/>
      <c r="H11" s="158"/>
      <c r="I11" s="110" t="s">
        <v>172</v>
      </c>
      <c r="J11" s="111" t="s">
        <v>172</v>
      </c>
      <c r="K11" s="110" t="s">
        <v>172</v>
      </c>
      <c r="L11" s="111" t="s">
        <v>172</v>
      </c>
      <c r="M11" s="108">
        <f>O11*N11</f>
        <v>1521.3600000000001</v>
      </c>
      <c r="N11" s="109">
        <v>1</v>
      </c>
      <c r="O11" s="152">
        <f>'PLANILHA ORÇAMENTÁRIA'!L51</f>
        <v>1521.3600000000001</v>
      </c>
      <c r="P11" s="153"/>
      <c r="Q11" s="86"/>
    </row>
    <row r="12" spans="1:18" x14ac:dyDescent="0.25">
      <c r="A12" s="86"/>
      <c r="B12" s="104" t="s">
        <v>92</v>
      </c>
      <c r="C12" s="156" t="str">
        <f>'PLANILHA ORÇAMENTÁRIA'!G53</f>
        <v xml:space="preserve">PINTURA </v>
      </c>
      <c r="D12" s="157"/>
      <c r="E12" s="157"/>
      <c r="F12" s="157"/>
      <c r="G12" s="157"/>
      <c r="H12" s="158"/>
      <c r="I12" s="110" t="s">
        <v>172</v>
      </c>
      <c r="J12" s="111" t="s">
        <v>172</v>
      </c>
      <c r="K12" s="110" t="s">
        <v>172</v>
      </c>
      <c r="L12" s="111" t="s">
        <v>172</v>
      </c>
      <c r="M12" s="108">
        <f t="shared" ref="M12:M13" si="2">O12*N12</f>
        <v>1350.9716000000001</v>
      </c>
      <c r="N12" s="109">
        <v>1</v>
      </c>
      <c r="O12" s="152">
        <f>'PLANILHA ORÇAMENTÁRIA'!L53</f>
        <v>1350.9716000000001</v>
      </c>
      <c r="P12" s="153"/>
      <c r="Q12" s="86"/>
    </row>
    <row r="13" spans="1:18" x14ac:dyDescent="0.25">
      <c r="A13" s="86"/>
      <c r="B13" s="104" t="s">
        <v>94</v>
      </c>
      <c r="C13" s="156" t="str">
        <f>'PLANILHA ORÇAMENTÁRIA'!G55</f>
        <v>LIMPEZA FINAL DA OBRA</v>
      </c>
      <c r="D13" s="157"/>
      <c r="E13" s="157"/>
      <c r="F13" s="157"/>
      <c r="G13" s="157"/>
      <c r="H13" s="158"/>
      <c r="I13" s="110" t="s">
        <v>172</v>
      </c>
      <c r="J13" s="111" t="s">
        <v>172</v>
      </c>
      <c r="K13" s="110" t="s">
        <v>172</v>
      </c>
      <c r="L13" s="111" t="s">
        <v>172</v>
      </c>
      <c r="M13" s="108">
        <f t="shared" si="2"/>
        <v>1074.1500000000001</v>
      </c>
      <c r="N13" s="109">
        <v>1</v>
      </c>
      <c r="O13" s="152">
        <f>'PLANILHA ORÇAMENTÁRIA'!L55</f>
        <v>1074.1500000000001</v>
      </c>
      <c r="P13" s="153"/>
      <c r="Q13" s="86"/>
    </row>
    <row r="14" spans="1:18" ht="15.75" thickBot="1" x14ac:dyDescent="0.3">
      <c r="A14" s="86"/>
      <c r="B14" s="104" t="s">
        <v>96</v>
      </c>
      <c r="C14" s="159" t="str">
        <f>'PLANILHA ORÇAMENTÁRIA'!G57</f>
        <v>PLACA DA OBRA</v>
      </c>
      <c r="D14" s="160"/>
      <c r="E14" s="160"/>
      <c r="F14" s="160"/>
      <c r="G14" s="160"/>
      <c r="H14" s="161"/>
      <c r="I14" s="112">
        <f>O14*J14</f>
        <v>718.77499999999998</v>
      </c>
      <c r="J14" s="113">
        <v>1</v>
      </c>
      <c r="K14" s="114" t="s">
        <v>172</v>
      </c>
      <c r="L14" s="115" t="s">
        <v>172</v>
      </c>
      <c r="M14" s="114" t="s">
        <v>172</v>
      </c>
      <c r="N14" s="115" t="s">
        <v>172</v>
      </c>
      <c r="O14" s="154">
        <f>'PLANILHA ORÇAMENTÁRIA'!L57</f>
        <v>718.77499999999998</v>
      </c>
      <c r="P14" s="155"/>
      <c r="Q14" s="86"/>
    </row>
    <row r="15" spans="1:18" ht="15.75" thickBot="1" x14ac:dyDescent="0.3">
      <c r="A15" s="86"/>
      <c r="B15" s="147" t="s">
        <v>167</v>
      </c>
      <c r="C15" s="148"/>
      <c r="D15" s="148"/>
      <c r="E15" s="148"/>
      <c r="F15" s="148"/>
      <c r="G15" s="148"/>
      <c r="H15" s="148"/>
      <c r="I15" s="105">
        <f>I7+I8+I9+I10+I14</f>
        <v>100927.4638</v>
      </c>
      <c r="J15" s="116">
        <f>I15/O15</f>
        <v>0.40256017779137909</v>
      </c>
      <c r="K15" s="105">
        <f>K7+K8+K9+K10</f>
        <v>100208.6888</v>
      </c>
      <c r="L15" s="116">
        <f>K15/O15</f>
        <v>0.39969326544762518</v>
      </c>
      <c r="M15" s="105">
        <f>SUM(M7,M10,M11,M12,M13)</f>
        <v>49577.826000000001</v>
      </c>
      <c r="N15" s="116">
        <f>M15/O15</f>
        <v>0.19774655676099587</v>
      </c>
      <c r="O15" s="145">
        <f>SUM(O7:P14)</f>
        <v>250713.97859999997</v>
      </c>
      <c r="P15" s="146"/>
      <c r="Q15" s="86"/>
    </row>
    <row r="16" spans="1:18" x14ac:dyDescent="0.2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5"/>
    </row>
    <row r="17" spans="1:20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8"/>
      <c r="M17" s="87"/>
      <c r="N17" s="87"/>
      <c r="O17" s="87"/>
      <c r="P17" s="87"/>
      <c r="Q17" s="87"/>
      <c r="R17" s="5"/>
    </row>
    <row r="18" spans="1:20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5"/>
    </row>
    <row r="19" spans="1:20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8"/>
      <c r="M19" s="87"/>
      <c r="N19" s="87"/>
      <c r="O19" s="87"/>
      <c r="P19" s="87"/>
      <c r="Q19" s="87"/>
      <c r="R19" s="5"/>
    </row>
    <row r="20" spans="1:20" x14ac:dyDescent="0.2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5"/>
    </row>
    <row r="21" spans="1:20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</row>
    <row r="22" spans="1:20" x14ac:dyDescent="0.25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20" x14ac:dyDescent="0.25">
      <c r="A23" s="86"/>
      <c r="B23" s="86"/>
      <c r="C23" s="86"/>
      <c r="D23" s="86"/>
      <c r="E23" s="86"/>
      <c r="F23" s="86"/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5"/>
      <c r="S23" s="5"/>
      <c r="T23" s="5"/>
    </row>
    <row r="24" spans="1:20" x14ac:dyDescent="0.25">
      <c r="A24" s="86"/>
      <c r="B24" s="86"/>
      <c r="C24" s="86"/>
      <c r="D24" s="86"/>
      <c r="E24" s="86"/>
      <c r="F24" s="86"/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5"/>
      <c r="S24" s="5"/>
      <c r="T24" s="5"/>
    </row>
    <row r="25" spans="1:20" x14ac:dyDescent="0.25">
      <c r="A25" s="86"/>
      <c r="B25" s="86"/>
      <c r="C25" s="86"/>
      <c r="D25" s="86"/>
      <c r="E25" s="86"/>
      <c r="F25" s="86"/>
      <c r="G25" s="86"/>
      <c r="H25" s="87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9"/>
    </row>
    <row r="26" spans="1:20" x14ac:dyDescent="0.25">
      <c r="A26" s="86"/>
      <c r="B26" s="86"/>
      <c r="C26" s="86"/>
      <c r="D26" s="86"/>
      <c r="E26" s="86"/>
      <c r="F26" s="86"/>
      <c r="G26" s="86"/>
      <c r="H26" s="87"/>
      <c r="I26" s="85"/>
      <c r="J26" s="90"/>
      <c r="K26" s="85"/>
      <c r="L26" s="85"/>
      <c r="M26" s="85"/>
      <c r="N26" s="85"/>
      <c r="O26" s="85"/>
      <c r="P26" s="85"/>
      <c r="Q26" s="85"/>
      <c r="R26" s="85"/>
      <c r="S26" s="85"/>
      <c r="T26" s="89"/>
    </row>
    <row r="27" spans="1:20" x14ac:dyDescent="0.25">
      <c r="A27" s="86"/>
      <c r="B27" s="86"/>
      <c r="C27" s="86"/>
      <c r="D27" s="86"/>
      <c r="E27" s="86"/>
      <c r="F27" s="86"/>
      <c r="G27" s="86"/>
      <c r="H27" s="87"/>
      <c r="I27" s="85"/>
      <c r="J27" s="90"/>
      <c r="K27" s="85"/>
      <c r="L27" s="85"/>
      <c r="M27" s="85"/>
      <c r="N27" s="85"/>
      <c r="O27" s="85"/>
      <c r="P27" s="85"/>
      <c r="Q27" s="85"/>
      <c r="R27" s="85"/>
      <c r="S27" s="85"/>
      <c r="T27" s="89"/>
    </row>
    <row r="28" spans="1:20" x14ac:dyDescent="0.25">
      <c r="A28" s="86"/>
      <c r="B28" s="86"/>
      <c r="C28" s="86"/>
      <c r="D28" s="86"/>
      <c r="E28" s="86"/>
      <c r="F28" s="86"/>
      <c r="G28" s="86"/>
      <c r="H28" s="87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9"/>
    </row>
    <row r="29" spans="1:20" x14ac:dyDescent="0.25">
      <c r="A29" s="86"/>
      <c r="B29" s="86"/>
      <c r="C29" s="86"/>
      <c r="D29" s="86"/>
      <c r="E29" s="86"/>
      <c r="F29" s="86"/>
      <c r="G29" s="86"/>
      <c r="H29" s="87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9"/>
    </row>
    <row r="30" spans="1:20" x14ac:dyDescent="0.25">
      <c r="A30" s="86"/>
      <c r="B30" s="86"/>
      <c r="C30" s="86"/>
      <c r="D30" s="86"/>
      <c r="E30" s="86"/>
      <c r="F30" s="86"/>
      <c r="G30" s="86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5"/>
      <c r="S30" s="5"/>
      <c r="T30" s="5"/>
    </row>
    <row r="31" spans="1:20" x14ac:dyDescent="0.25">
      <c r="A31" s="86"/>
      <c r="B31" s="86"/>
      <c r="C31" s="86"/>
      <c r="D31" s="86"/>
      <c r="E31" s="86"/>
      <c r="F31" s="86"/>
      <c r="G31" s="8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5"/>
      <c r="S31" s="5"/>
      <c r="T31" s="5"/>
    </row>
    <row r="32" spans="1:20" x14ac:dyDescent="0.25">
      <c r="A32" s="86"/>
      <c r="B32" s="86"/>
      <c r="C32" s="86"/>
      <c r="D32" s="86"/>
      <c r="E32" s="86"/>
      <c r="F32" s="86"/>
      <c r="G32" s="86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5"/>
      <c r="S32" s="5"/>
      <c r="T32" s="5"/>
    </row>
    <row r="33" spans="1:20" x14ac:dyDescent="0.25">
      <c r="A33" s="86"/>
      <c r="B33" s="86"/>
      <c r="C33" s="86"/>
      <c r="D33" s="86"/>
      <c r="E33" s="86"/>
      <c r="F33" s="86"/>
      <c r="G33" s="86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5"/>
      <c r="S33" s="5"/>
      <c r="T33" s="5"/>
    </row>
    <row r="34" spans="1:20" x14ac:dyDescent="0.25"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5"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5"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5"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5"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5"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5"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</sheetData>
  <sheetProtection password="EAD1" sheet="1" objects="1" scenarios="1"/>
  <mergeCells count="23">
    <mergeCell ref="O11:P11"/>
    <mergeCell ref="O12:P12"/>
    <mergeCell ref="I6:J6"/>
    <mergeCell ref="K6:L6"/>
    <mergeCell ref="M6:N6"/>
    <mergeCell ref="O6:P6"/>
    <mergeCell ref="O7:P7"/>
    <mergeCell ref="O15:P15"/>
    <mergeCell ref="B15:H15"/>
    <mergeCell ref="B6:H6"/>
    <mergeCell ref="O13:P13"/>
    <mergeCell ref="O14:P14"/>
    <mergeCell ref="C11:H11"/>
    <mergeCell ref="C12:H12"/>
    <mergeCell ref="C13:H13"/>
    <mergeCell ref="C14:H14"/>
    <mergeCell ref="C8:H8"/>
    <mergeCell ref="C7:H7"/>
    <mergeCell ref="O8:P8"/>
    <mergeCell ref="C9:H9"/>
    <mergeCell ref="O9:P9"/>
    <mergeCell ref="C10:H10"/>
    <mergeCell ref="O10:P10"/>
  </mergeCells>
  <pageMargins left="0.51181102362204722" right="0.51181102362204722" top="0.78740157480314965" bottom="0.78740157480314965" header="0.31496062992125984" footer="0.31496062992125984"/>
  <pageSetup paperSize="9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 ORÇAMENTÁRIA</vt:lpstr>
      <vt:lpstr>CRONOGRAMA FÍSICO-FINANCEIRO</vt:lpstr>
      <vt:lpstr>'CRONOGRAMA FÍSICO-FINANCEIRO'!Area_de_impressao</vt:lpstr>
      <vt:lpstr>'PLANILHA ORÇAMENTÁRIA'!Area_de_impressao</vt:lpstr>
      <vt:lpstr>Fonte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</dc:creator>
  <cp:lastModifiedBy>Gian</cp:lastModifiedBy>
  <cp:lastPrinted>2017-10-09T11:50:18Z</cp:lastPrinted>
  <dcterms:created xsi:type="dcterms:W3CDTF">2017-09-21T11:36:47Z</dcterms:created>
  <dcterms:modified xsi:type="dcterms:W3CDTF">2017-10-09T11:55:45Z</dcterms:modified>
</cp:coreProperties>
</file>