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ERAÇÃO - PROJETO ILUMINAÇÃO CAMPO\(LICITAÇÃO) PROJETO ILUMINAÇÃO CAMPO\PROJETO E ORÇAMENTO\LICITAÇÃO\ALTERAÇÃO - PROJETO ESTÁDIO\"/>
    </mc:Choice>
  </mc:AlternateContent>
  <bookViews>
    <workbookView xWindow="0" yWindow="0" windowWidth="28800" windowHeight="12345" activeTab="1"/>
  </bookViews>
  <sheets>
    <sheet name="PLANILHA " sheetId="1" r:id="rId1"/>
    <sheet name="CRONOGRAMA" sheetId="2" r:id="rId2"/>
  </sheets>
  <definedNames>
    <definedName name="_xlnm.Print_Area" localSheetId="1">CRONOGRAMA!$A$1:$O$16</definedName>
  </definedNames>
  <calcPr calcId="162913"/>
</workbook>
</file>

<file path=xl/calcChain.xml><?xml version="1.0" encoding="utf-8"?>
<calcChain xmlns="http://schemas.openxmlformats.org/spreadsheetml/2006/main">
  <c r="L14" i="2" l="1"/>
  <c r="J14" i="2"/>
  <c r="H14" i="2"/>
  <c r="H11" i="2"/>
  <c r="L9" i="2"/>
  <c r="L8" i="2"/>
  <c r="N13" i="2"/>
  <c r="N12" i="2"/>
  <c r="L12" i="2" s="1"/>
  <c r="N11" i="2"/>
  <c r="N10" i="2"/>
  <c r="N9" i="2"/>
  <c r="H9" i="2" s="1"/>
  <c r="N8" i="2"/>
  <c r="N7" i="2"/>
  <c r="B13" i="2"/>
  <c r="B12" i="2"/>
  <c r="B11" i="2"/>
  <c r="B10" i="2"/>
  <c r="B9" i="2"/>
  <c r="B8" i="2"/>
  <c r="B7" i="2"/>
  <c r="L13" i="2"/>
  <c r="H8" i="2"/>
  <c r="H7" i="2"/>
  <c r="J9" i="2" l="1"/>
  <c r="N14" i="2"/>
  <c r="J8" i="2"/>
  <c r="J10" i="2"/>
  <c r="H10" i="2"/>
  <c r="M14" i="2" l="1"/>
  <c r="I14" i="2"/>
  <c r="K14" i="2"/>
  <c r="I68" i="1" l="1"/>
  <c r="I66" i="1"/>
  <c r="I65" i="1"/>
  <c r="I63" i="1"/>
  <c r="I61" i="1"/>
  <c r="I60" i="1"/>
  <c r="I59" i="1"/>
  <c r="I58" i="1"/>
  <c r="I57" i="1"/>
  <c r="I56" i="1"/>
  <c r="I55" i="1"/>
  <c r="I53" i="1"/>
  <c r="I52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67" i="1" l="1"/>
  <c r="I64" i="1"/>
  <c r="I62" i="1"/>
  <c r="I54" i="1"/>
  <c r="I51" i="1"/>
  <c r="I19" i="1"/>
  <c r="H68" i="1"/>
  <c r="H66" i="1"/>
  <c r="H65" i="1"/>
  <c r="H63" i="1"/>
  <c r="H61" i="1"/>
  <c r="H60" i="1"/>
  <c r="H59" i="1"/>
  <c r="H58" i="1"/>
  <c r="H57" i="1"/>
  <c r="H56" i="1"/>
  <c r="H55" i="1"/>
  <c r="H53" i="1"/>
  <c r="H52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I18" i="1" s="1"/>
  <c r="I17" i="1" s="1"/>
  <c r="I15" i="1" l="1"/>
</calcChain>
</file>

<file path=xl/sharedStrings.xml><?xml version="1.0" encoding="utf-8"?>
<sst xmlns="http://schemas.openxmlformats.org/spreadsheetml/2006/main" count="284" uniqueCount="144">
  <si>
    <r>
      <rPr>
        <sz val="6"/>
        <rFont val="Arial"/>
        <family val="2"/>
      </rPr>
      <t>BDI PADRÃO:</t>
    </r>
  </si>
  <si>
    <r>
      <rPr>
        <b/>
        <sz val="6"/>
        <rFont val="Trebuchet MS"/>
        <family val="2"/>
      </rPr>
      <t>P</t>
    </r>
  </si>
  <si>
    <r>
      <rPr>
        <sz val="6"/>
        <rFont val="Arial"/>
        <family val="2"/>
      </rPr>
      <t>BDI DIFERENCIADO 1:</t>
    </r>
  </si>
  <si>
    <r>
      <rPr>
        <b/>
        <sz val="6"/>
        <rFont val="Trebuchet MS"/>
        <family val="2"/>
      </rPr>
      <t>D1</t>
    </r>
  </si>
  <si>
    <r>
      <rPr>
        <sz val="6"/>
        <rFont val="Arial"/>
        <family val="2"/>
      </rPr>
      <t>DATA BASE SINAPI:</t>
    </r>
  </si>
  <si>
    <r>
      <rPr>
        <b/>
        <sz val="6"/>
        <rFont val="Trebuchet MS"/>
        <family val="2"/>
      </rPr>
      <t>03/2018 (DESONERADO)</t>
    </r>
  </si>
  <si>
    <r>
      <rPr>
        <sz val="6"/>
        <rFont val="Arial"/>
        <family val="2"/>
      </rPr>
      <t>BDI DIFERENCIADO 2:</t>
    </r>
  </si>
  <si>
    <r>
      <rPr>
        <b/>
        <sz val="6"/>
        <rFont val="Trebuchet MS"/>
        <family val="2"/>
      </rPr>
      <t>D2</t>
    </r>
  </si>
  <si>
    <r>
      <rPr>
        <sz val="6"/>
        <rFont val="Arial"/>
        <family val="2"/>
      </rPr>
      <t>LOCALIDADE SINAPI:</t>
    </r>
  </si>
  <si>
    <r>
      <rPr>
        <b/>
        <sz val="6"/>
        <rFont val="Trebuchet MS"/>
        <family val="2"/>
      </rPr>
      <t>PORTO ALEGRE</t>
    </r>
  </si>
  <si>
    <r>
      <rPr>
        <sz val="6"/>
        <rFont val="Arial"/>
        <family val="2"/>
      </rPr>
      <t>BDI ZERO:</t>
    </r>
  </si>
  <si>
    <r>
      <rPr>
        <b/>
        <sz val="6"/>
        <rFont val="Trebuchet MS"/>
        <family val="2"/>
      </rPr>
      <t>Z</t>
    </r>
  </si>
  <si>
    <r>
      <rPr>
        <b/>
        <sz val="6"/>
        <rFont val="Trebuchet MS"/>
        <family val="2"/>
      </rPr>
      <t>BDI</t>
    </r>
  </si>
  <si>
    <r>
      <rPr>
        <b/>
        <sz val="6"/>
        <rFont val="Trebuchet MS"/>
        <family val="2"/>
      </rPr>
      <t>RECURSOS</t>
    </r>
  </si>
  <si>
    <r>
      <rPr>
        <b/>
        <sz val="6"/>
        <rFont val="Trebuchet MS"/>
        <family val="2"/>
      </rPr>
      <t>TOTAL</t>
    </r>
  </si>
  <si>
    <r>
      <rPr>
        <sz val="6"/>
        <rFont val="Arial"/>
        <family val="2"/>
      </rPr>
      <t>↓</t>
    </r>
  </si>
  <si>
    <r>
      <rPr>
        <b/>
        <sz val="6"/>
        <rFont val="Trebuchet MS"/>
        <family val="2"/>
      </rPr>
      <t>ILUMINAÇÃO E FACHADA - ESTÁDIO MUNICIPAL DE ARATIBA</t>
    </r>
  </si>
  <si>
    <r>
      <rPr>
        <b/>
        <sz val="6"/>
        <rFont val="Trebuchet MS"/>
        <family val="2"/>
      </rPr>
      <t>1.1</t>
    </r>
  </si>
  <si>
    <r>
      <rPr>
        <b/>
        <sz val="6"/>
        <rFont val="Trebuchet MS"/>
        <family val="2"/>
      </rPr>
      <t>PLACA DA OBRA</t>
    </r>
  </si>
  <si>
    <r>
      <rPr>
        <sz val="6"/>
        <rFont val="Arial"/>
        <family val="2"/>
      </rPr>
      <t>1.1.1</t>
    </r>
  </si>
  <si>
    <r>
      <rPr>
        <sz val="6"/>
        <rFont val="Arial"/>
        <family val="2"/>
      </rPr>
      <t>SINAPI</t>
    </r>
  </si>
  <si>
    <r>
      <rPr>
        <sz val="6"/>
        <rFont val="Arial"/>
        <family val="2"/>
      </rPr>
      <t>74209/001</t>
    </r>
  </si>
  <si>
    <r>
      <rPr>
        <sz val="6"/>
        <rFont val="Arial"/>
        <family val="2"/>
      </rPr>
      <t>PLACA DE OBRA EM CHAPA DE ACO GALVANIZADO</t>
    </r>
  </si>
  <si>
    <r>
      <rPr>
        <sz val="6"/>
        <rFont val="Arial"/>
        <family val="2"/>
      </rPr>
      <t>M2</t>
    </r>
  </si>
  <si>
    <r>
      <rPr>
        <sz val="6"/>
        <rFont val="Arial"/>
        <family val="2"/>
      </rPr>
      <t>P</t>
    </r>
  </si>
  <si>
    <r>
      <rPr>
        <b/>
        <sz val="6"/>
        <rFont val="Trebuchet MS"/>
        <family val="2"/>
      </rPr>
      <t>1.2</t>
    </r>
  </si>
  <si>
    <r>
      <rPr>
        <b/>
        <sz val="6"/>
        <rFont val="Trebuchet MS"/>
        <family val="2"/>
      </rPr>
      <t>INSTALAÇÃO ELÉTRICA</t>
    </r>
  </si>
  <si>
    <r>
      <rPr>
        <sz val="6"/>
        <rFont val="Arial"/>
        <family val="2"/>
      </rPr>
      <t>1.2.1</t>
    </r>
  </si>
  <si>
    <r>
      <rPr>
        <sz val="6"/>
        <rFont val="Arial"/>
        <family val="2"/>
      </rPr>
      <t>73783/011</t>
    </r>
  </si>
  <si>
    <r>
      <rPr>
        <sz val="6"/>
        <rFont val="Arial"/>
        <family val="2"/>
      </rPr>
      <t xml:space="preserve">POSTE CONCRETO SEÇÃO CIRCULAR COMPRIMENTO=14M  CARGA
</t>
    </r>
    <r>
      <rPr>
        <sz val="6"/>
        <rFont val="Arial"/>
        <family val="2"/>
      </rPr>
      <t>NOMINAL NO TOPO 400KG INCLUSIVE ESCAVACAO EXCLUSIVE TRANSPORTE - FORNECIMENTO E COLOCAÇÃO</t>
    </r>
  </si>
  <si>
    <r>
      <rPr>
        <sz val="6"/>
        <rFont val="Arial"/>
        <family val="2"/>
      </rPr>
      <t>UN</t>
    </r>
  </si>
  <si>
    <r>
      <rPr>
        <sz val="6"/>
        <rFont val="Arial"/>
        <family val="2"/>
      </rPr>
      <t>1.2.2</t>
    </r>
  </si>
  <si>
    <r>
      <rPr>
        <sz val="6"/>
        <rFont val="Arial"/>
        <family val="2"/>
      </rPr>
      <t>74246/001</t>
    </r>
  </si>
  <si>
    <r>
      <rPr>
        <sz val="6"/>
        <rFont val="Arial"/>
        <family val="2"/>
      </rPr>
      <t xml:space="preserve">REFLETOR RETANGULAR FECHADO COM LAMPADA VAPOR
</t>
    </r>
    <r>
      <rPr>
        <sz val="6"/>
        <rFont val="Arial"/>
        <family val="2"/>
      </rPr>
      <t>METALICO 400 W</t>
    </r>
  </si>
  <si>
    <r>
      <rPr>
        <sz val="6"/>
        <rFont val="Arial"/>
        <family val="2"/>
      </rPr>
      <t>1.2.3</t>
    </r>
  </si>
  <si>
    <r>
      <rPr>
        <sz val="6"/>
        <rFont val="Arial"/>
        <family val="2"/>
      </rPr>
      <t xml:space="preserve">CABO DE COBRE FLEXÍVEL ISOLADO, 16 MM², ANTI-CHAMA 0,6/1,0 KV, PARA DISTRIBUIÇÃO - FORNECIMENTO E INSTALAÇÃO.
</t>
    </r>
    <r>
      <rPr>
        <sz val="6"/>
        <rFont val="Arial"/>
        <family val="2"/>
      </rPr>
      <t>AF_12/2015</t>
    </r>
  </si>
  <si>
    <r>
      <rPr>
        <sz val="6"/>
        <rFont val="Arial"/>
        <family val="2"/>
      </rPr>
      <t>M</t>
    </r>
  </si>
  <si>
    <r>
      <rPr>
        <sz val="6"/>
        <rFont val="Arial"/>
        <family val="2"/>
      </rPr>
      <t>1.2.4</t>
    </r>
  </si>
  <si>
    <r>
      <rPr>
        <sz val="6"/>
        <rFont val="Arial"/>
        <family val="2"/>
      </rPr>
      <t xml:space="preserve">CABO DE COBRE FLEXÍVEL ISOLADO, 10 MM², ANTI-CHAMA 450/750
</t>
    </r>
    <r>
      <rPr>
        <sz val="6"/>
        <rFont val="Arial"/>
        <family val="2"/>
      </rPr>
      <t>V, PARA CIRCUITOS TERMINAIS - FORNECIMENTO E INSTALAÇÃO. AF_12/2015</t>
    </r>
  </si>
  <si>
    <r>
      <rPr>
        <sz val="6"/>
        <rFont val="Arial"/>
        <family val="2"/>
      </rPr>
      <t>1.2.5</t>
    </r>
  </si>
  <si>
    <r>
      <rPr>
        <sz val="6"/>
        <rFont val="Arial"/>
        <family val="2"/>
      </rPr>
      <t xml:space="preserve">CABO DE COBRE FLEXÍVEL ISOLADO, 25 MM², ANTI-CHAMA 450/750 V, PARA DISTRIBUIÇÃO - FORNECIMENTO E INSTALAÇÃO.
</t>
    </r>
    <r>
      <rPr>
        <sz val="6"/>
        <rFont val="Arial"/>
        <family val="2"/>
      </rPr>
      <t>AF_12/2015</t>
    </r>
  </si>
  <si>
    <r>
      <rPr>
        <sz val="6"/>
        <rFont val="Arial"/>
        <family val="2"/>
      </rPr>
      <t>1.2.6</t>
    </r>
  </si>
  <si>
    <r>
      <rPr>
        <sz val="6"/>
        <rFont val="Arial"/>
        <family val="2"/>
      </rPr>
      <t>CAIXA DE PASSGEM 50X50X60 FUNDO BRITA C/ TAMPA</t>
    </r>
  </si>
  <si>
    <r>
      <rPr>
        <sz val="6"/>
        <rFont val="Arial"/>
        <family val="2"/>
      </rPr>
      <t>1.2.7</t>
    </r>
  </si>
  <si>
    <r>
      <rPr>
        <sz val="6"/>
        <rFont val="Arial"/>
        <family val="2"/>
      </rPr>
      <t>SINAPI-I</t>
    </r>
  </si>
  <si>
    <r>
      <rPr>
        <sz val="6"/>
        <rFont val="Arial"/>
        <family val="2"/>
      </rPr>
      <t xml:space="preserve">ELETRODUTO/DUTO PEAD FLEXIVEL PAREDE SIMPLES, CORRUGACAO HELICOIDAL, COR PRETA, SEM ROSCA, DE 2",  PARA CABEAMENTO
</t>
    </r>
    <r>
      <rPr>
        <sz val="6"/>
        <rFont val="Arial"/>
        <family val="2"/>
      </rPr>
      <t>SUBTERRANEO (NBR 15715)</t>
    </r>
  </si>
  <si>
    <r>
      <rPr>
        <sz val="6"/>
        <rFont val="Arial"/>
        <family val="2"/>
      </rPr>
      <t>1.2.8</t>
    </r>
  </si>
  <si>
    <r>
      <rPr>
        <sz val="6"/>
        <rFont val="Arial"/>
        <family val="2"/>
      </rPr>
      <t xml:space="preserve">HASTE DE ATERRAMENTO EM ACO COM 2,40 M DE COMPRIMENTO E DN = 5/8", REVESTIDA COM BAIXA CAMADA DE COBRE, SEM
</t>
    </r>
    <r>
      <rPr>
        <sz val="6"/>
        <rFont val="Arial"/>
        <family val="2"/>
      </rPr>
      <t>CONECTOR</t>
    </r>
  </si>
  <si>
    <r>
      <rPr>
        <sz val="6"/>
        <rFont val="Arial"/>
        <family val="2"/>
      </rPr>
      <t>1.2.9</t>
    </r>
  </si>
  <si>
    <r>
      <rPr>
        <sz val="6"/>
        <rFont val="Arial"/>
        <family val="2"/>
      </rPr>
      <t xml:space="preserve">GRAMPO METALICO TIPO OLHAL PARA HASTE DE ATERRAMENTO DE
</t>
    </r>
    <r>
      <rPr>
        <sz val="6"/>
        <rFont val="Arial"/>
        <family val="2"/>
      </rPr>
      <t>5/8'', CONDUTOR DE *10* A 50 MM2</t>
    </r>
  </si>
  <si>
    <r>
      <rPr>
        <sz val="6"/>
        <rFont val="Arial"/>
        <family val="2"/>
      </rPr>
      <t xml:space="preserve">QUADRO DE DISTRIBUICAO COM BARRAMENTO TRIFASICO, DE
</t>
    </r>
    <r>
      <rPr>
        <sz val="6"/>
        <rFont val="Arial"/>
        <family val="2"/>
      </rPr>
      <t>EMBUTIR, EM CHAPA DE ACO GALVANIZADO, PARA 12 DISJUNTORES DIN, 100 A</t>
    </r>
  </si>
  <si>
    <r>
      <rPr>
        <sz val="6"/>
        <rFont val="Arial"/>
        <family val="2"/>
      </rPr>
      <t xml:space="preserve">ELETRODUTO DE AÇO GALVANIZADO, CLASSE LEVE, DN 25 MM (1’), APARENTE, INSTALADO EM PAREDE - FORNECIMENTO E
</t>
    </r>
    <r>
      <rPr>
        <sz val="6"/>
        <rFont val="Arial"/>
        <family val="2"/>
      </rPr>
      <t>INSTALAÇÃO. AF_11/2016_P</t>
    </r>
  </si>
  <si>
    <r>
      <rPr>
        <sz val="6"/>
        <rFont val="Arial"/>
        <family val="2"/>
      </rPr>
      <t xml:space="preserve">FITA METALICA GRAVADA, L = 17 MM, ROLO DE 25 M, CARGA
</t>
    </r>
    <r>
      <rPr>
        <sz val="6"/>
        <rFont val="Arial"/>
        <family val="2"/>
      </rPr>
      <t>RECOMENDADA = *120* KGF</t>
    </r>
  </si>
  <si>
    <r>
      <rPr>
        <sz val="6"/>
        <rFont val="Arial"/>
        <family val="2"/>
      </rPr>
      <t xml:space="preserve">ESCAVAÇÃO MECANIZADA DE VALA COM PROF. ATÉ 1,5 M (MÉDIA ENTRE MONTANTE E JUSANTE/UMA COMPOSIÇÃO POR TRECHO), COM RETROESCAVADEIRA (0,26 M3/88 HP), LARG. MENOR QUE 0,8 M, EM SOLO DE 1A CATEGORIA, EM LOCAIS COM ALTO NÍVEL DE
</t>
    </r>
    <r>
      <rPr>
        <sz val="6"/>
        <rFont val="Arial"/>
        <family val="2"/>
      </rPr>
      <t>INTERFERÊNCIA. AF_01/2015</t>
    </r>
  </si>
  <si>
    <r>
      <rPr>
        <sz val="6"/>
        <rFont val="Arial"/>
        <family val="2"/>
      </rPr>
      <t>M3</t>
    </r>
  </si>
  <si>
    <r>
      <rPr>
        <sz val="6"/>
        <rFont val="Arial"/>
        <family val="2"/>
      </rPr>
      <t xml:space="preserve">CONTATOR TRIPOLAR, CORRENTE DE *65* A, TENSAO NOMINAL DE
</t>
    </r>
    <r>
      <rPr>
        <sz val="6"/>
        <rFont val="Arial"/>
        <family val="2"/>
      </rPr>
      <t>*500* V, CATEGORIA AC-2 E AC-3</t>
    </r>
  </si>
  <si>
    <r>
      <rPr>
        <sz val="6"/>
        <rFont val="Arial"/>
        <family val="2"/>
      </rPr>
      <t>74130/4</t>
    </r>
  </si>
  <si>
    <r>
      <rPr>
        <sz val="6"/>
        <rFont val="Arial"/>
        <family val="2"/>
      </rPr>
      <t xml:space="preserve">DISJUNTOR TERMOMAGNETICO TRIPOLAR PADRAO NEMA
</t>
    </r>
    <r>
      <rPr>
        <sz val="6"/>
        <rFont val="Arial"/>
        <family val="2"/>
      </rPr>
      <t>(AMERICANO) 10 A 50A 240V, FORNECIMENTO E INSTALACAO</t>
    </r>
  </si>
  <si>
    <r>
      <rPr>
        <sz val="6"/>
        <rFont val="Arial"/>
        <family val="2"/>
      </rPr>
      <t>REFLETOR REDONDO EM ALUMINIO ANODIZADO PARA LAMPADA VAPOR DE MERCURIO/SODIO, CORPO EM ALUMINIO COM PINTURA EPOXI, PARA LAMPADA E-27 DE 300 W, COM SUPORTE REDONDO E ALCA REGULAVEL PARA FIXACAO.</t>
    </r>
  </si>
  <si>
    <r>
      <rPr>
        <sz val="6"/>
        <rFont val="Arial"/>
        <family val="2"/>
      </rPr>
      <t>LAMPADA VAPOR MERCURIO 250 W (BASE E40)</t>
    </r>
  </si>
  <si>
    <r>
      <rPr>
        <sz val="6"/>
        <rFont val="Arial"/>
        <family val="2"/>
      </rPr>
      <t xml:space="preserve">CABO DE COBRE FLEXÍVEL ISOLADO, 4 MM², ANTI-CHAMA 450/750 V, PARA CIRCUITOS TERMINAIS - FORNECIMENTO E INSTALAÇÃO.
</t>
    </r>
    <r>
      <rPr>
        <sz val="6"/>
        <rFont val="Arial"/>
        <family val="2"/>
      </rPr>
      <t>AF_12/2015</t>
    </r>
  </si>
  <si>
    <r>
      <rPr>
        <sz val="6"/>
        <rFont val="Arial"/>
        <family val="2"/>
      </rPr>
      <t xml:space="preserve">ELETRODUTO RÍGIDO SOLDÁVEL, PVC, DN 32 MM (1’), APARENTE, INSTALADO EM PAREDE - FORNECIMENTO E INSTALAÇÃO.
</t>
    </r>
    <r>
      <rPr>
        <sz val="6"/>
        <rFont val="Arial"/>
        <family val="2"/>
      </rPr>
      <t>AF_11/2016_P</t>
    </r>
  </si>
  <si>
    <r>
      <rPr>
        <sz val="6"/>
        <rFont val="Arial"/>
        <family val="2"/>
      </rPr>
      <t xml:space="preserve">CAIXA DE PASSAGEM METALICA DE SOBREPOR COM TAMPA
</t>
    </r>
    <r>
      <rPr>
        <sz val="6"/>
        <rFont val="Arial"/>
        <family val="2"/>
      </rPr>
      <t>PARAFUSADA, DIMENSOES 15 X 15 X 10 CM</t>
    </r>
  </si>
  <si>
    <r>
      <rPr>
        <sz val="6"/>
        <rFont val="Arial"/>
        <family val="2"/>
      </rPr>
      <t xml:space="preserve">LUVA PARA ELETRODUTO, PVC, ROSCÁVEL, DN 32 MM (1"), PARA CIRCUITOS TERMINAIS, INSTALADA EM PAREDE - FORNECIMENTO E
</t>
    </r>
    <r>
      <rPr>
        <sz val="6"/>
        <rFont val="Arial"/>
        <family val="2"/>
      </rPr>
      <t>INSTALAÇÃO. AF_12/2015</t>
    </r>
  </si>
  <si>
    <r>
      <rPr>
        <sz val="6"/>
        <rFont val="Arial"/>
        <family val="2"/>
      </rPr>
      <t xml:space="preserve">TOMADA 3P+T 30A/440V SEM PLACA - FORNECIMENTO E
</t>
    </r>
    <r>
      <rPr>
        <sz val="6"/>
        <rFont val="Arial"/>
        <family val="2"/>
      </rPr>
      <t>INSTALACAO</t>
    </r>
  </si>
  <si>
    <r>
      <rPr>
        <sz val="6"/>
        <rFont val="Arial"/>
        <family val="2"/>
      </rPr>
      <t xml:space="preserve">CURVA 90 GRAUS PARA ELETRODUTO, PVC, ROSCÁVEL, DN 32 MM
</t>
    </r>
    <r>
      <rPr>
        <sz val="6"/>
        <rFont val="Arial"/>
        <family val="2"/>
      </rPr>
      <t>(1"), PARA CIRCUITOS TERMINAIS, INSTALADA EM PAREDE - FORNECIMENTO E INSTALAÇÃO. AF_12/2015</t>
    </r>
  </si>
  <si>
    <r>
      <rPr>
        <sz val="6"/>
        <rFont val="Arial"/>
        <family val="2"/>
      </rPr>
      <t>74130/1</t>
    </r>
  </si>
  <si>
    <r>
      <rPr>
        <sz val="6"/>
        <rFont val="Arial"/>
        <family val="2"/>
      </rPr>
      <t xml:space="preserve">DISJUNTOR TERMOMAGNETICO MONOPOLAR PADRAO NEMA
</t>
    </r>
    <r>
      <rPr>
        <sz val="6"/>
        <rFont val="Arial"/>
        <family val="2"/>
      </rPr>
      <t>(AMERICANO) 10 A 30A 240V, FORNECIMENTO E INSTALACAO</t>
    </r>
  </si>
  <si>
    <r>
      <rPr>
        <sz val="6"/>
        <rFont val="Arial"/>
        <family val="2"/>
      </rPr>
      <t>ELETRODUTO DE PVC RIGIDO ROSCAVEL DE 1 1/4 ", SEM LUVA</t>
    </r>
  </si>
  <si>
    <r>
      <rPr>
        <sz val="6"/>
        <rFont val="Arial"/>
        <family val="2"/>
      </rPr>
      <t>CONDULETE EM PVC, TIPO "E", SEM TAMPA, DE 1"</t>
    </r>
  </si>
  <si>
    <r>
      <rPr>
        <sz val="6"/>
        <rFont val="Arial"/>
        <family val="2"/>
      </rPr>
      <t>TAMPA CEGA EM PVC PARA CONDULETE 4 X 2"</t>
    </r>
  </si>
  <si>
    <r>
      <rPr>
        <sz val="6"/>
        <rFont val="Arial"/>
        <family val="2"/>
      </rPr>
      <t>Composição</t>
    </r>
  </si>
  <si>
    <r>
      <rPr>
        <sz val="6"/>
        <rFont val="Arial"/>
        <family val="2"/>
      </rPr>
      <t xml:space="preserve">SUPORTE METÁLICO PARA FIXAÇÃO DE REFLETORES EM POSTE DE
</t>
    </r>
    <r>
      <rPr>
        <sz val="6"/>
        <rFont val="Arial"/>
        <family val="2"/>
      </rPr>
      <t>CONCRETO</t>
    </r>
  </si>
  <si>
    <r>
      <rPr>
        <sz val="6"/>
        <rFont val="Arial"/>
        <family val="2"/>
      </rPr>
      <t>-</t>
    </r>
  </si>
  <si>
    <r>
      <rPr>
        <sz val="6"/>
        <rFont val="Arial"/>
        <family val="2"/>
      </rPr>
      <t>SUPORTE METÁLICO PARA FIXAÇÃO DE REFLETORES EM TESOURA</t>
    </r>
  </si>
  <si>
    <r>
      <rPr>
        <sz val="6"/>
        <rFont val="Arial"/>
        <family val="2"/>
      </rPr>
      <t>INTERRUPTOR SIMPLES (2 MÓDULOS), 10A/250V, INCLUINDO SUPORTE E PLACA - FORNECIMENTO E INSTALAÇÃO. AF_12/2015</t>
    </r>
  </si>
  <si>
    <r>
      <rPr>
        <sz val="6"/>
        <rFont val="Arial"/>
        <family val="2"/>
      </rPr>
      <t xml:space="preserve">LUVA PARA ELETRODUTO, PVC, ROSCÁVEL, DN 32 MM (1"), PARA
</t>
    </r>
    <r>
      <rPr>
        <sz val="6"/>
        <rFont val="Arial"/>
        <family val="2"/>
      </rPr>
      <t>CIRCUITOS TERMINAIS, INSTALADA EM PAREDE - FORNECIMENTO E INSTALAÇÃO. AF_12/2015</t>
    </r>
  </si>
  <si>
    <r>
      <rPr>
        <b/>
        <sz val="6"/>
        <rFont val="Trebuchet MS"/>
        <family val="2"/>
      </rPr>
      <t>1.3</t>
    </r>
  </si>
  <si>
    <r>
      <rPr>
        <b/>
        <sz val="6"/>
        <rFont val="Trebuchet MS"/>
        <family val="2"/>
      </rPr>
      <t>ESTRUTURA METÁLICA E REVESTIMENTO EM ACM</t>
    </r>
  </si>
  <si>
    <r>
      <rPr>
        <sz val="6"/>
        <rFont val="Arial"/>
        <family val="2"/>
      </rPr>
      <t>1.3.1</t>
    </r>
  </si>
  <si>
    <r>
      <rPr>
        <sz val="6"/>
        <rFont val="Arial"/>
        <family val="2"/>
      </rPr>
      <t>Cotação</t>
    </r>
  </si>
  <si>
    <r>
      <rPr>
        <sz val="6"/>
        <rFont val="Arial"/>
        <family val="2"/>
      </rPr>
      <t>ESTRUTURA METÁLICA (FACHADA) - FORNECIMENTO E INSTALAÇÃO</t>
    </r>
  </si>
  <si>
    <r>
      <rPr>
        <sz val="6"/>
        <rFont val="Arial"/>
        <family val="2"/>
      </rPr>
      <t>VB</t>
    </r>
  </si>
  <si>
    <r>
      <rPr>
        <sz val="6"/>
        <rFont val="Arial"/>
        <family val="2"/>
      </rPr>
      <t>Z</t>
    </r>
  </si>
  <si>
    <r>
      <rPr>
        <sz val="6"/>
        <rFont val="Arial"/>
        <family val="2"/>
      </rPr>
      <t>1.3.2</t>
    </r>
  </si>
  <si>
    <r>
      <rPr>
        <sz val="6"/>
        <rFont val="Arial"/>
        <family val="2"/>
      </rPr>
      <t xml:space="preserve">REVESTIMENTO DE FACHADA EM ACM 4MM - FORNECIMENTO E
</t>
    </r>
    <r>
      <rPr>
        <sz val="6"/>
        <rFont val="Arial"/>
        <family val="2"/>
      </rPr>
      <t>INSTALAÇÃO</t>
    </r>
  </si>
  <si>
    <r>
      <rPr>
        <b/>
        <sz val="6"/>
        <rFont val="Trebuchet MS"/>
        <family val="2"/>
      </rPr>
      <t>1.4</t>
    </r>
  </si>
  <si>
    <r>
      <rPr>
        <b/>
        <sz val="6"/>
        <rFont val="Trebuchet MS"/>
        <family val="2"/>
      </rPr>
      <t xml:space="preserve">FECHAMENTO EM ALVENARIA , CONDUTORES PLUVIAIS E QUADRO
</t>
    </r>
    <r>
      <rPr>
        <b/>
        <sz val="6"/>
        <rFont val="Trebuchet MS"/>
        <family val="2"/>
      </rPr>
      <t>DE DISTRIBUIÇÃO PARA ABRIGO DE TOMADAS</t>
    </r>
  </si>
  <si>
    <r>
      <rPr>
        <sz val="6"/>
        <rFont val="Arial"/>
        <family val="2"/>
      </rPr>
      <t>1.4.1</t>
    </r>
  </si>
  <si>
    <r>
      <rPr>
        <sz val="6"/>
        <rFont val="Arial"/>
        <family val="2"/>
      </rPr>
      <t>ALVENARIA DE VEDAÇÃO DE BLOCOS CERÂMICOS FURADOS NA VERTICAL DE 19X19X39CM (ESPESSURA 19CM) DE PAREDES COM ÁREA LÍQUIDA MAIOR OU IGUAL A 6M² COM VÃOS E ARGAMASSA DE ASSENTAMENTO COM PREPARO EM BETONEIRA. AF_06/2014</t>
    </r>
  </si>
  <si>
    <r>
      <rPr>
        <sz val="6"/>
        <rFont val="Arial"/>
        <family val="2"/>
      </rPr>
      <t>1.4.2</t>
    </r>
  </si>
  <si>
    <r>
      <rPr>
        <sz val="6"/>
        <rFont val="Arial"/>
        <family val="2"/>
      </rPr>
      <t>MASSA ÚNICA, PARA RECEBIMENTO DE PINTURA, EM ARGAMASSA TRAÇO 1:2:8, PREPARO MECÂNICO COM BETONEIRA 400L, APLICADA MANUALMENTE EM FACES INTERNAS DE PAREDES, ESPESSURA DE 20MM, COM EXECUÇÃO DE TALISCAS. AF_06/2014</t>
    </r>
  </si>
  <si>
    <r>
      <rPr>
        <sz val="6"/>
        <rFont val="Arial"/>
        <family val="2"/>
      </rPr>
      <t>1.4.3</t>
    </r>
  </si>
  <si>
    <r>
      <rPr>
        <sz val="6"/>
        <rFont val="Arial"/>
        <family val="2"/>
      </rPr>
      <t xml:space="preserve">CONCRETO FCK = 15MPA, TRAÇO 1:3,4:3,5 (CIMENTO/ AREIA MÉDIA/ BRITA 1)  - PREPARO MECÂNICO COM BETONEIRA 400 L.
</t>
    </r>
    <r>
      <rPr>
        <sz val="6"/>
        <rFont val="Arial"/>
        <family val="2"/>
      </rPr>
      <t>AF_07/2016</t>
    </r>
  </si>
  <si>
    <r>
      <rPr>
        <sz val="6"/>
        <rFont val="Arial"/>
        <family val="2"/>
      </rPr>
      <t>1.4.4</t>
    </r>
  </si>
  <si>
    <r>
      <rPr>
        <sz val="6"/>
        <rFont val="Arial"/>
        <family val="2"/>
      </rPr>
      <t xml:space="preserve">ARMAÇÃO DE PILAR OU VIGA DE UMA ESTRUTURA CONVENCIONAL DE CONCRETO ARMADO EM UM EDIFÍCIO DE MÚLTIPLOS PAVIMENTOS UTILIZANDO AÇO CA-60 DE 5,0 MM - MONTAGEM.
</t>
    </r>
    <r>
      <rPr>
        <sz val="6"/>
        <rFont val="Arial"/>
        <family val="2"/>
      </rPr>
      <t>AF_12/2015</t>
    </r>
  </si>
  <si>
    <r>
      <rPr>
        <sz val="6"/>
        <rFont val="Arial"/>
        <family val="2"/>
      </rPr>
      <t>KG</t>
    </r>
  </si>
  <si>
    <r>
      <rPr>
        <sz val="6"/>
        <rFont val="Arial"/>
        <family val="2"/>
      </rPr>
      <t>1.4.5</t>
    </r>
  </si>
  <si>
    <r>
      <rPr>
        <sz val="6"/>
        <rFont val="Arial"/>
        <family val="2"/>
      </rPr>
      <t>TUBO COLETOR DE ESGOTO PVC, JEI, DN 100 MM (NBR  7362)</t>
    </r>
  </si>
  <si>
    <r>
      <rPr>
        <sz val="6"/>
        <rFont val="Arial"/>
        <family val="2"/>
      </rPr>
      <t>1.4.6</t>
    </r>
  </si>
  <si>
    <r>
      <rPr>
        <sz val="6"/>
        <rFont val="Arial"/>
        <family val="2"/>
      </rPr>
      <t xml:space="preserve">CALHA QUADRADA DE CHAPA DE ACO GALVANIZADA NUM 24,
</t>
    </r>
    <r>
      <rPr>
        <sz val="6"/>
        <rFont val="Arial"/>
        <family val="2"/>
      </rPr>
      <t>CORTE 50 CM (COLETADO CAIXA)</t>
    </r>
  </si>
  <si>
    <r>
      <rPr>
        <sz val="6"/>
        <rFont val="Arial"/>
        <family val="2"/>
      </rPr>
      <t>1.4.7</t>
    </r>
  </si>
  <si>
    <r>
      <rPr>
        <sz val="6"/>
        <rFont val="Arial"/>
        <family val="2"/>
      </rPr>
      <t>QUADRO DE DISTRIBUICAO DE ENERGIA P/ 6 DISJUNTORES TERMOMAGNETICOS MONOPOLARES SEM BARRAMENTO, DE EMBUTIR, EM CHAPA METALICA - FORNECIMENTO E INSTALACAO</t>
    </r>
  </si>
  <si>
    <r>
      <rPr>
        <b/>
        <sz val="6"/>
        <rFont val="Trebuchet MS"/>
        <family val="2"/>
      </rPr>
      <t>1.5</t>
    </r>
  </si>
  <si>
    <r>
      <rPr>
        <b/>
        <sz val="6"/>
        <rFont val="Trebuchet MS"/>
        <family val="2"/>
      </rPr>
      <t>ENTRADA DE ENERGIA PADRÃO CPFL/RGE</t>
    </r>
  </si>
  <si>
    <r>
      <rPr>
        <sz val="6"/>
        <rFont val="Arial"/>
        <family val="2"/>
      </rPr>
      <t>1.5.1</t>
    </r>
  </si>
  <si>
    <r>
      <rPr>
        <sz val="6"/>
        <rFont val="Arial"/>
        <family val="2"/>
      </rPr>
      <t>ENTRADA DE ENERGIA PADRÃO CPFL/RGE</t>
    </r>
  </si>
  <si>
    <r>
      <rPr>
        <b/>
        <sz val="6"/>
        <rFont val="Trebuchet MS"/>
        <family val="2"/>
      </rPr>
      <t>1.6</t>
    </r>
  </si>
  <si>
    <r>
      <rPr>
        <b/>
        <sz val="6"/>
        <rFont val="Trebuchet MS"/>
        <family val="2"/>
      </rPr>
      <t>PINTURA</t>
    </r>
  </si>
  <si>
    <r>
      <rPr>
        <sz val="6"/>
        <rFont val="Arial"/>
        <family val="2"/>
      </rPr>
      <t>1.6.1</t>
    </r>
  </si>
  <si>
    <r>
      <rPr>
        <sz val="6"/>
        <rFont val="Arial"/>
        <family val="2"/>
      </rPr>
      <t xml:space="preserve">APLICAÇÃO MANUAL DE PINTURA COM TINTA LÁTEX ACRÍLICA EM
</t>
    </r>
    <r>
      <rPr>
        <sz val="6"/>
        <rFont val="Arial"/>
        <family val="2"/>
      </rPr>
      <t>PAREDES, DUAS DEMÃOS. AF_06/2014</t>
    </r>
  </si>
  <si>
    <r>
      <rPr>
        <sz val="6"/>
        <rFont val="Arial"/>
        <family val="2"/>
      </rPr>
      <t>1.6.2</t>
    </r>
  </si>
  <si>
    <r>
      <rPr>
        <sz val="6"/>
        <rFont val="Arial"/>
        <family val="2"/>
      </rPr>
      <t xml:space="preserve">APLICAÇÃO MANUAL DE FUNDO SELADOR ACRÍLICO EM PANOS COM PRESENÇA DE VÃOS DE EDIFÍCIOS DE MÚLTIPLOS
</t>
    </r>
    <r>
      <rPr>
        <sz val="6"/>
        <rFont val="Arial"/>
        <family val="2"/>
      </rPr>
      <t>PAVIMENTOS. AF_06/2014</t>
    </r>
  </si>
  <si>
    <r>
      <rPr>
        <b/>
        <sz val="6"/>
        <rFont val="Trebuchet MS"/>
        <family val="2"/>
      </rPr>
      <t>1.7</t>
    </r>
  </si>
  <si>
    <r>
      <rPr>
        <b/>
        <sz val="6"/>
        <rFont val="Trebuchet MS"/>
        <family val="2"/>
      </rPr>
      <t>SERVIÇOS FINAIS</t>
    </r>
  </si>
  <si>
    <r>
      <rPr>
        <sz val="6"/>
        <rFont val="Arial"/>
        <family val="2"/>
      </rPr>
      <t>1.7.1</t>
    </r>
  </si>
  <si>
    <r>
      <rPr>
        <sz val="6"/>
        <rFont val="Arial"/>
        <family val="2"/>
      </rPr>
      <t>LIMPEZA FINAL DA OBRA</t>
    </r>
  </si>
  <si>
    <t>ITEM</t>
  </si>
  <si>
    <t>FONTE</t>
  </si>
  <si>
    <t>CÓDIGO</t>
  </si>
  <si>
    <t>DESCRIÇÃO</t>
  </si>
  <si>
    <t>UNID</t>
  </si>
  <si>
    <t>QUANT</t>
  </si>
  <si>
    <t>CUSTO UNITÁRIO (R$)</t>
  </si>
  <si>
    <t>UNITÁRIO COM BDI (R$)</t>
  </si>
  <si>
    <t>VALOR TOTAL COM BDI (R$)</t>
  </si>
  <si>
    <t>LOCAL: Quadra nº 19, Esquina da Rua Alfredo Loss com Rua Erechim, Bairro Santo Antônio</t>
  </si>
  <si>
    <t>PLANILHA ORÇAMENTÁRIA</t>
  </si>
  <si>
    <t xml:space="preserve">Responsavél técnico </t>
  </si>
  <si>
    <t>_____________________________________________________</t>
  </si>
  <si>
    <t>SERVIÇOS</t>
  </si>
  <si>
    <t>30 DIAS</t>
  </si>
  <si>
    <t>60 DIAS</t>
  </si>
  <si>
    <t>90 DIAS</t>
  </si>
  <si>
    <t>TOTAL</t>
  </si>
  <si>
    <t>1.1</t>
  </si>
  <si>
    <t>1.2</t>
  </si>
  <si>
    <t>-</t>
  </si>
  <si>
    <t>1.3</t>
  </si>
  <si>
    <t>1.4</t>
  </si>
  <si>
    <t>1.5</t>
  </si>
  <si>
    <t>1.6</t>
  </si>
  <si>
    <t>1.7</t>
  </si>
  <si>
    <t>TOTAL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</si>
</sst>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m\.d\.yy;@"/>
    <numFmt numFmtId="165" formatCode="000"/>
    <numFmt numFmtId="166" formatCode="mm/dd/yyyy;@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.5"/>
      <name val="Trebuchet MS"/>
    </font>
    <font>
      <sz val="6"/>
      <name val="Arial"/>
    </font>
    <font>
      <b/>
      <sz val="6"/>
      <name val="Trebuchet MS"/>
    </font>
    <font>
      <b/>
      <sz val="6"/>
      <color rgb="FF000000"/>
      <name val="Trebuchet MS"/>
      <family val="2"/>
    </font>
    <font>
      <sz val="6"/>
      <color rgb="FF00000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Trebuchet MS"/>
      <family val="2"/>
    </font>
    <font>
      <sz val="10"/>
      <color rgb="FF000000"/>
      <name val="Times New Roman"/>
      <charset val="204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B4C5E7"/>
      </patternFill>
    </fill>
    <fill>
      <patternFill patternType="solid">
        <fgColor rgb="FFFFFF99"/>
      </patternFill>
    </fill>
    <fill>
      <patternFill patternType="solid">
        <fgColor rgb="FFCCCCFF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</fills>
  <borders count="4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7" borderId="0" applyNumberFormat="0" applyBorder="0" applyAlignment="0" applyProtection="0"/>
  </cellStyleXfs>
  <cellXfs count="1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wrapText="1"/>
    </xf>
    <xf numFmtId="10" fontId="5" fillId="0" borderId="9" xfId="0" applyNumberFormat="1" applyFont="1" applyFill="1" applyBorder="1" applyAlignment="1">
      <alignment horizontal="left" vertical="top" indent="2" shrinkToFit="1"/>
    </xf>
    <xf numFmtId="0" fontId="4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textRotation="90" wrapText="1"/>
    </xf>
    <xf numFmtId="0" fontId="0" fillId="0" borderId="8" xfId="0" applyFill="1" applyBorder="1" applyAlignment="1">
      <alignment horizontal="left" wrapText="1"/>
    </xf>
    <xf numFmtId="0" fontId="4" fillId="0" borderId="8" xfId="0" applyFont="1" applyFill="1" applyBorder="1" applyAlignment="1">
      <alignment horizontal="left" vertical="top" wrapText="1"/>
    </xf>
    <xf numFmtId="4" fontId="5" fillId="0" borderId="9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left" vertical="top" shrinkToFit="1"/>
    </xf>
    <xf numFmtId="0" fontId="0" fillId="2" borderId="8" xfId="0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top" wrapText="1"/>
    </xf>
    <xf numFmtId="4" fontId="5" fillId="2" borderId="9" xfId="0" applyNumberFormat="1" applyFont="1" applyFill="1" applyBorder="1" applyAlignment="1">
      <alignment horizontal="right" vertical="top" shrinkToFit="1"/>
    </xf>
    <xf numFmtId="0" fontId="4" fillId="2" borderId="7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wrapText="1"/>
    </xf>
    <xf numFmtId="2" fontId="5" fillId="2" borderId="9" xfId="0" applyNumberFormat="1" applyFont="1" applyFill="1" applyBorder="1" applyAlignment="1">
      <alignment horizontal="right" vertical="top" shrinkToFit="1"/>
    </xf>
    <xf numFmtId="0" fontId="0" fillId="0" borderId="2" xfId="0" applyFill="1" applyBorder="1" applyAlignment="1">
      <alignment horizontal="left" wrapText="1"/>
    </xf>
    <xf numFmtId="0" fontId="3" fillId="3" borderId="10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 indent="1"/>
    </xf>
    <xf numFmtId="2" fontId="6" fillId="0" borderId="10" xfId="0" applyNumberFormat="1" applyFont="1" applyFill="1" applyBorder="1" applyAlignment="1">
      <alignment horizontal="right" vertical="top" shrinkToFit="1"/>
    </xf>
    <xf numFmtId="0" fontId="3" fillId="5" borderId="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top" wrapText="1"/>
    </xf>
    <xf numFmtId="2" fontId="6" fillId="0" borderId="10" xfId="0" applyNumberFormat="1" applyFont="1" applyFill="1" applyBorder="1" applyAlignment="1">
      <alignment horizontal="right" vertical="center" shrinkToFit="1"/>
    </xf>
    <xf numFmtId="4" fontId="6" fillId="0" borderId="10" xfId="0" applyNumberFormat="1" applyFont="1" applyFill="1" applyBorder="1" applyAlignment="1">
      <alignment horizontal="right" vertical="center" shrinkToFit="1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1" fontId="6" fillId="4" borderId="10" xfId="0" applyNumberFormat="1" applyFont="1" applyFill="1" applyBorder="1" applyAlignment="1">
      <alignment horizontal="left" vertical="center" indent="1" shrinkToFit="1"/>
    </xf>
    <xf numFmtId="1" fontId="6" fillId="4" borderId="10" xfId="0" applyNumberFormat="1" applyFont="1" applyFill="1" applyBorder="1" applyAlignment="1">
      <alignment horizontal="left" vertical="top" indent="1" shrinkToFit="1"/>
    </xf>
    <xf numFmtId="1" fontId="6" fillId="4" borderId="10" xfId="0" applyNumberFormat="1" applyFont="1" applyFill="1" applyBorder="1" applyAlignment="1">
      <alignment horizontal="center" vertical="top" shrinkToFit="1"/>
    </xf>
    <xf numFmtId="164" fontId="6" fillId="0" borderId="10" xfId="0" applyNumberFormat="1" applyFont="1" applyFill="1" applyBorder="1" applyAlignment="1">
      <alignment horizontal="left" vertical="center" shrinkToFit="1"/>
    </xf>
    <xf numFmtId="164" fontId="6" fillId="0" borderId="10" xfId="0" applyNumberFormat="1" applyFont="1" applyFill="1" applyBorder="1" applyAlignment="1">
      <alignment horizontal="left" vertical="top" shrinkToFit="1"/>
    </xf>
    <xf numFmtId="0" fontId="3" fillId="4" borderId="10" xfId="0" applyFont="1" applyFill="1" applyBorder="1" applyAlignment="1">
      <alignment horizontal="left" vertical="top" wrapText="1" indent="1"/>
    </xf>
    <xf numFmtId="0" fontId="3" fillId="5" borderId="2" xfId="0" applyFont="1" applyFill="1" applyBorder="1" applyAlignment="1">
      <alignment horizontal="right" vertical="top" wrapText="1"/>
    </xf>
    <xf numFmtId="165" fontId="6" fillId="4" borderId="10" xfId="0" applyNumberFormat="1" applyFont="1" applyFill="1" applyBorder="1" applyAlignment="1">
      <alignment horizontal="center" vertical="top" shrinkToFit="1"/>
    </xf>
    <xf numFmtId="0" fontId="3" fillId="0" borderId="10" xfId="0" applyFont="1" applyFill="1" applyBorder="1" applyAlignment="1">
      <alignment horizontal="right" vertical="top" wrapText="1"/>
    </xf>
    <xf numFmtId="1" fontId="6" fillId="4" borderId="10" xfId="0" applyNumberFormat="1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right" vertical="center" wrapText="1"/>
    </xf>
    <xf numFmtId="0" fontId="0" fillId="2" borderId="8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166" fontId="6" fillId="0" borderId="0" xfId="0" applyNumberFormat="1" applyFont="1" applyFill="1" applyBorder="1" applyAlignment="1">
      <alignment horizontal="left" vertical="top" shrinkToFit="1"/>
    </xf>
    <xf numFmtId="0" fontId="7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center" wrapText="1" inden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right" vertical="center" wrapText="1" indent="1"/>
    </xf>
    <xf numFmtId="0" fontId="0" fillId="0" borderId="0" xfId="0"/>
    <xf numFmtId="0" fontId="0" fillId="0" borderId="3" xfId="0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wrapText="1"/>
    </xf>
    <xf numFmtId="2" fontId="6" fillId="4" borderId="10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4" fontId="6" fillId="4" borderId="10" xfId="0" applyNumberFormat="1" applyFont="1" applyFill="1" applyBorder="1" applyAlignment="1" applyProtection="1">
      <alignment horizontal="right" vertical="center" shrinkToFit="1"/>
      <protection locked="0"/>
    </xf>
    <xf numFmtId="2" fontId="6" fillId="4" borderId="10" xfId="0" applyNumberFormat="1" applyFont="1" applyFill="1" applyBorder="1" applyAlignment="1" applyProtection="1">
      <alignment horizontal="right" vertical="center" shrinkToFit="1"/>
      <protection locked="0"/>
    </xf>
    <xf numFmtId="4" fontId="6" fillId="4" borderId="10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10" fontId="5" fillId="0" borderId="5" xfId="0" applyNumberFormat="1" applyFont="1" applyFill="1" applyBorder="1" applyAlignment="1" applyProtection="1">
      <alignment horizontal="left" vertical="top" indent="2" shrinkToFit="1"/>
      <protection locked="0"/>
    </xf>
    <xf numFmtId="0" fontId="15" fillId="0" borderId="20" xfId="0" applyFont="1" applyBorder="1" applyProtection="1"/>
    <xf numFmtId="0" fontId="17" fillId="0" borderId="21" xfId="0" applyFont="1" applyBorder="1" applyProtection="1"/>
    <xf numFmtId="0" fontId="18" fillId="0" borderId="21" xfId="0" applyFont="1" applyBorder="1" applyProtection="1"/>
    <xf numFmtId="0" fontId="18" fillId="0" borderId="22" xfId="0" applyFont="1" applyBorder="1" applyProtection="1"/>
    <xf numFmtId="0" fontId="15" fillId="0" borderId="26" xfId="0" applyFont="1" applyBorder="1" applyProtection="1"/>
    <xf numFmtId="0" fontId="17" fillId="0" borderId="0" xfId="0" applyFont="1" applyBorder="1" applyProtection="1"/>
    <xf numFmtId="0" fontId="18" fillId="0" borderId="0" xfId="0" applyFont="1" applyBorder="1" applyProtection="1"/>
    <xf numFmtId="0" fontId="18" fillId="0" borderId="27" xfId="0" applyFont="1" applyBorder="1" applyProtection="1"/>
    <xf numFmtId="0" fontId="19" fillId="0" borderId="26" xfId="0" applyFont="1" applyBorder="1" applyProtection="1"/>
    <xf numFmtId="0" fontId="19" fillId="0" borderId="0" xfId="0" applyFont="1" applyBorder="1" applyProtection="1"/>
    <xf numFmtId="0" fontId="20" fillId="0" borderId="0" xfId="0" applyFont="1" applyBorder="1" applyProtection="1"/>
    <xf numFmtId="0" fontId="20" fillId="0" borderId="27" xfId="0" applyFont="1" applyBorder="1" applyProtection="1"/>
    <xf numFmtId="0" fontId="20" fillId="0" borderId="26" xfId="0" applyFont="1" applyBorder="1" applyProtection="1"/>
    <xf numFmtId="0" fontId="21" fillId="0" borderId="31" xfId="0" applyFont="1" applyBorder="1" applyAlignment="1" applyProtection="1">
      <alignment horizontal="center"/>
    </xf>
    <xf numFmtId="44" fontId="20" fillId="0" borderId="33" xfId="0" applyNumberFormat="1" applyFont="1" applyBorder="1" applyAlignment="1" applyProtection="1">
      <alignment horizontal="center"/>
    </xf>
    <xf numFmtId="44" fontId="20" fillId="0" borderId="37" xfId="0" applyNumberFormat="1" applyFont="1" applyBorder="1" applyAlignment="1" applyProtection="1">
      <alignment horizontal="center"/>
    </xf>
    <xf numFmtId="0" fontId="20" fillId="0" borderId="37" xfId="0" applyFont="1" applyBorder="1" applyAlignment="1" applyProtection="1">
      <alignment horizontal="center"/>
    </xf>
    <xf numFmtId="44" fontId="19" fillId="0" borderId="28" xfId="0" applyNumberFormat="1" applyFont="1" applyBorder="1" applyAlignment="1" applyProtection="1">
      <alignment horizontal="center"/>
    </xf>
    <xf numFmtId="10" fontId="12" fillId="7" borderId="19" xfId="3" applyNumberFormat="1" applyFont="1" applyBorder="1" applyAlignment="1" applyProtection="1">
      <alignment horizontal="center"/>
    </xf>
    <xf numFmtId="10" fontId="0" fillId="0" borderId="0" xfId="0" applyNumberFormat="1" applyFill="1" applyBorder="1" applyAlignment="1">
      <alignment horizontal="left" vertical="top"/>
    </xf>
    <xf numFmtId="44" fontId="0" fillId="0" borderId="0" xfId="0" applyNumberFormat="1" applyFill="1" applyBorder="1" applyAlignment="1">
      <alignment horizontal="left" vertical="top"/>
    </xf>
    <xf numFmtId="9" fontId="19" fillId="0" borderId="34" xfId="1" applyFont="1" applyBorder="1" applyAlignment="1" applyProtection="1">
      <alignment horizontal="center"/>
    </xf>
    <xf numFmtId="9" fontId="19" fillId="0" borderId="38" xfId="1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44" fontId="14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top" wrapText="1" indent="4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top" wrapText="1" indent="3"/>
    </xf>
    <xf numFmtId="0" fontId="3" fillId="0" borderId="8" xfId="0" applyFont="1" applyFill="1" applyBorder="1" applyAlignment="1">
      <alignment horizontal="left" vertical="top" wrapText="1" indent="3"/>
    </xf>
    <xf numFmtId="0" fontId="3" fillId="0" borderId="9" xfId="0" applyFont="1" applyFill="1" applyBorder="1" applyAlignment="1">
      <alignment horizontal="left" vertical="top" wrapText="1" indent="3"/>
    </xf>
    <xf numFmtId="0" fontId="4" fillId="0" borderId="0" xfId="0" applyFont="1" applyFill="1" applyBorder="1" applyAlignment="1">
      <alignment horizontal="right" vertical="top" textRotation="90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center" vertical="top" wrapText="1"/>
    </xf>
    <xf numFmtId="0" fontId="16" fillId="0" borderId="24" xfId="0" applyFont="1" applyFill="1" applyBorder="1" applyAlignment="1">
      <alignment horizontal="center" vertical="top" wrapText="1"/>
    </xf>
    <xf numFmtId="0" fontId="16" fillId="0" borderId="25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19" fillId="0" borderId="28" xfId="0" applyFont="1" applyBorder="1" applyAlignment="1" applyProtection="1">
      <alignment horizontal="center"/>
    </xf>
    <xf numFmtId="0" fontId="19" fillId="0" borderId="29" xfId="0" applyFont="1" applyBorder="1" applyAlignment="1" applyProtection="1">
      <alignment horizontal="center"/>
    </xf>
    <xf numFmtId="44" fontId="19" fillId="0" borderId="39" xfId="0" applyNumberFormat="1" applyFont="1" applyBorder="1" applyAlignment="1" applyProtection="1">
      <alignment horizontal="center"/>
    </xf>
    <xf numFmtId="0" fontId="19" fillId="0" borderId="40" xfId="0" applyFont="1" applyBorder="1" applyAlignment="1" applyProtection="1">
      <alignment horizontal="center"/>
    </xf>
    <xf numFmtId="0" fontId="20" fillId="0" borderId="35" xfId="0" applyFont="1" applyBorder="1" applyAlignment="1" applyProtection="1">
      <alignment horizontal="left"/>
    </xf>
    <xf numFmtId="0" fontId="20" fillId="0" borderId="12" xfId="0" applyFont="1" applyBorder="1" applyAlignment="1" applyProtection="1">
      <alignment horizontal="left"/>
    </xf>
    <xf numFmtId="0" fontId="20" fillId="0" borderId="36" xfId="0" applyFont="1" applyBorder="1" applyAlignment="1" applyProtection="1">
      <alignment horizontal="left"/>
    </xf>
    <xf numFmtId="44" fontId="20" fillId="0" borderId="37" xfId="0" applyNumberFormat="1" applyFont="1" applyBorder="1" applyAlignment="1" applyProtection="1">
      <alignment horizontal="center"/>
    </xf>
    <xf numFmtId="0" fontId="20" fillId="0" borderId="38" xfId="0" applyFont="1" applyBorder="1" applyAlignment="1" applyProtection="1">
      <alignment horizontal="center"/>
    </xf>
    <xf numFmtId="0" fontId="20" fillId="0" borderId="35" xfId="0" applyFont="1" applyBorder="1" applyAlignment="1" applyProtection="1">
      <alignment horizontal="left" wrapText="1"/>
    </xf>
    <xf numFmtId="0" fontId="20" fillId="0" borderId="12" xfId="0" applyFont="1" applyBorder="1" applyAlignment="1" applyProtection="1">
      <alignment horizontal="left" wrapText="1"/>
    </xf>
    <xf numFmtId="0" fontId="20" fillId="0" borderId="36" xfId="0" applyFont="1" applyBorder="1" applyAlignment="1" applyProtection="1">
      <alignment horizontal="left" wrapText="1"/>
    </xf>
    <xf numFmtId="0" fontId="11" fillId="6" borderId="28" xfId="2" applyFont="1" applyBorder="1" applyAlignment="1" applyProtection="1">
      <alignment horizontal="center"/>
    </xf>
    <xf numFmtId="0" fontId="11" fillId="6" borderId="29" xfId="2" applyFont="1" applyBorder="1" applyAlignment="1" applyProtection="1">
      <alignment horizontal="center"/>
    </xf>
    <xf numFmtId="0" fontId="11" fillId="6" borderId="30" xfId="2" applyFont="1" applyBorder="1" applyAlignment="1" applyProtection="1">
      <alignment horizontal="center"/>
    </xf>
    <xf numFmtId="0" fontId="11" fillId="6" borderId="21" xfId="2" applyFont="1" applyBorder="1" applyAlignment="1" applyProtection="1">
      <alignment horizontal="center"/>
    </xf>
    <xf numFmtId="0" fontId="11" fillId="6" borderId="22" xfId="2" applyFont="1" applyBorder="1" applyAlignment="1" applyProtection="1">
      <alignment horizontal="center"/>
    </xf>
    <xf numFmtId="0" fontId="11" fillId="6" borderId="20" xfId="2" applyFont="1" applyBorder="1" applyAlignment="1" applyProtection="1">
      <alignment horizontal="center"/>
    </xf>
    <xf numFmtId="0" fontId="21" fillId="0" borderId="18" xfId="0" applyFont="1" applyBorder="1" applyAlignment="1" applyProtection="1">
      <alignment horizontal="left"/>
    </xf>
    <xf numFmtId="0" fontId="21" fillId="0" borderId="32" xfId="0" applyFont="1" applyBorder="1" applyAlignment="1" applyProtection="1">
      <alignment horizontal="left"/>
    </xf>
    <xf numFmtId="0" fontId="21" fillId="0" borderId="17" xfId="0" applyFont="1" applyBorder="1" applyAlignment="1" applyProtection="1">
      <alignment horizontal="left"/>
    </xf>
    <xf numFmtId="44" fontId="20" fillId="0" borderId="33" xfId="0" applyNumberFormat="1" applyFont="1" applyBorder="1" applyAlignment="1" applyProtection="1">
      <alignment horizontal="center"/>
    </xf>
    <xf numFmtId="0" fontId="20" fillId="0" borderId="34" xfId="0" applyFont="1" applyBorder="1" applyAlignment="1" applyProtection="1">
      <alignment horizontal="center"/>
    </xf>
  </cellXfs>
  <cellStyles count="4">
    <cellStyle name="20% - Ênfase2" xfId="3" builtinId="34"/>
    <cellStyle name="Ênfase2" xfId="2" builtinId="33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468087</xdr:colOff>
      <xdr:row>0</xdr:row>
      <xdr:rowOff>74840</xdr:rowOff>
    </xdr:from>
    <xdr:to>
      <xdr:col>5</xdr:col>
      <xdr:colOff>381001</xdr:colOff>
      <xdr:row>6</xdr:row>
      <xdr:rowOff>83752</xdr:rowOff>
    </xdr:to>
    <xdr:pic>
      <xdr:nvPicPr>
        <xdr:cNvPr id="5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391" y="74840"/>
          <a:ext cx="3096985" cy="62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495302</xdr:colOff>
      <xdr:row>1</xdr:row>
      <xdr:rowOff>19051</xdr:rowOff>
    </xdr:from>
    <xdr:to>
      <xdr:col>9</xdr:col>
      <xdr:colOff>381000</xdr:colOff>
      <xdr:row>4</xdr:row>
      <xdr:rowOff>171450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2" y="190501"/>
          <a:ext cx="5067298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4" zoomScale="130" zoomScaleNormal="130" workbookViewId="0">
      <selection activeCell="G55" sqref="G55"/>
    </sheetView>
  </sheetViews>
  <sheetFormatPr defaultRowHeight="12.75" x14ac:dyDescent="0.2"/>
  <cols>
    <col min="1" max="1" width="6" customWidth="1"/>
    <col min="2" max="2" width="10.83203125" customWidth="1"/>
    <col min="3" max="3" width="8.5" customWidth="1"/>
    <col min="4" max="4" width="40.6640625" customWidth="1"/>
    <col min="5" max="5" width="6.5" customWidth="1"/>
    <col min="6" max="6" width="8.1640625" customWidth="1"/>
    <col min="7" max="7" width="9.33203125" customWidth="1"/>
    <col min="8" max="8" width="8.6640625" customWidth="1"/>
    <col min="9" max="9" width="11.83203125" customWidth="1"/>
    <col min="10" max="11" width="2.83203125" customWidth="1"/>
    <col min="12" max="12" width="0.6640625" customWidth="1"/>
    <col min="13" max="13" width="14.83203125" customWidth="1"/>
  </cols>
  <sheetData>
    <row r="1" spans="1:14" ht="8.25" customHeight="1" x14ac:dyDescent="0.2">
      <c r="A1" s="123"/>
      <c r="B1" s="124"/>
      <c r="C1" s="124"/>
      <c r="D1" s="124"/>
      <c r="E1" s="124"/>
      <c r="F1" s="124"/>
      <c r="G1" s="124"/>
      <c r="H1" s="124"/>
      <c r="I1" s="125"/>
      <c r="J1" s="64"/>
      <c r="K1" s="64"/>
      <c r="M1" s="59"/>
      <c r="N1" s="59"/>
    </row>
    <row r="2" spans="1:14" ht="8.25" customHeight="1" x14ac:dyDescent="0.2">
      <c r="A2" s="126"/>
      <c r="B2" s="127"/>
      <c r="C2" s="127"/>
      <c r="D2" s="127"/>
      <c r="E2" s="127"/>
      <c r="F2" s="127"/>
      <c r="G2" s="127"/>
      <c r="H2" s="127"/>
      <c r="I2" s="128"/>
      <c r="J2" s="64"/>
      <c r="K2" s="64"/>
      <c r="M2" s="59"/>
      <c r="N2" s="59"/>
    </row>
    <row r="3" spans="1:14" ht="8.25" customHeight="1" x14ac:dyDescent="0.2">
      <c r="A3" s="126"/>
      <c r="B3" s="127"/>
      <c r="C3" s="127"/>
      <c r="D3" s="127"/>
      <c r="E3" s="127"/>
      <c r="F3" s="127"/>
      <c r="G3" s="127"/>
      <c r="H3" s="127"/>
      <c r="I3" s="128"/>
      <c r="J3" s="64"/>
      <c r="K3" s="64"/>
      <c r="M3" s="59"/>
      <c r="N3" s="59"/>
    </row>
    <row r="4" spans="1:14" ht="8.25" customHeight="1" x14ac:dyDescent="0.2">
      <c r="A4" s="126"/>
      <c r="B4" s="127"/>
      <c r="C4" s="127"/>
      <c r="D4" s="127"/>
      <c r="E4" s="127"/>
      <c r="F4" s="127"/>
      <c r="G4" s="127"/>
      <c r="H4" s="127"/>
      <c r="I4" s="128"/>
      <c r="J4" s="64"/>
      <c r="K4" s="64"/>
      <c r="M4" s="59"/>
      <c r="N4" s="59"/>
    </row>
    <row r="5" spans="1:14" ht="8.25" customHeight="1" x14ac:dyDescent="0.2">
      <c r="A5" s="126"/>
      <c r="B5" s="127"/>
      <c r="C5" s="127"/>
      <c r="D5" s="127"/>
      <c r="E5" s="127"/>
      <c r="F5" s="127"/>
      <c r="G5" s="127"/>
      <c r="H5" s="127"/>
      <c r="I5" s="128"/>
      <c r="J5" s="64"/>
      <c r="K5" s="64"/>
      <c r="M5" s="59"/>
      <c r="N5" s="59"/>
    </row>
    <row r="6" spans="1:14" ht="8.25" customHeight="1" x14ac:dyDescent="0.2">
      <c r="A6" s="126"/>
      <c r="B6" s="127"/>
      <c r="C6" s="127"/>
      <c r="D6" s="127"/>
      <c r="E6" s="127"/>
      <c r="F6" s="127"/>
      <c r="G6" s="127"/>
      <c r="H6" s="127"/>
      <c r="I6" s="128"/>
      <c r="J6" s="64"/>
      <c r="K6" s="64"/>
      <c r="M6" s="59"/>
      <c r="N6" s="59"/>
    </row>
    <row r="7" spans="1:14" ht="8.4499999999999993" customHeight="1" thickBot="1" x14ac:dyDescent="0.25">
      <c r="A7" s="126"/>
      <c r="B7" s="127"/>
      <c r="C7" s="127"/>
      <c r="D7" s="127"/>
      <c r="E7" s="127"/>
      <c r="F7" s="127"/>
      <c r="G7" s="127"/>
      <c r="H7" s="127"/>
      <c r="I7" s="128"/>
      <c r="J7" s="64"/>
      <c r="K7" s="64"/>
      <c r="M7" s="59"/>
      <c r="N7" s="59"/>
    </row>
    <row r="8" spans="1:14" ht="8.25" customHeight="1" x14ac:dyDescent="0.2">
      <c r="A8" s="117" t="s">
        <v>127</v>
      </c>
      <c r="B8" s="118"/>
      <c r="C8" s="118"/>
      <c r="D8" s="118"/>
      <c r="E8" s="118"/>
      <c r="F8" s="118"/>
      <c r="G8" s="118"/>
      <c r="H8" s="118"/>
      <c r="I8" s="119"/>
      <c r="J8" s="1"/>
      <c r="K8" s="1"/>
      <c r="M8" s="59"/>
      <c r="N8" s="59"/>
    </row>
    <row r="9" spans="1:14" ht="8.25" customHeight="1" thickBot="1" x14ac:dyDescent="0.25">
      <c r="A9" s="120"/>
      <c r="B9" s="121"/>
      <c r="C9" s="121"/>
      <c r="D9" s="121"/>
      <c r="E9" s="121"/>
      <c r="F9" s="121"/>
      <c r="G9" s="121"/>
      <c r="H9" s="121"/>
      <c r="I9" s="122"/>
      <c r="J9" s="62"/>
      <c r="K9" s="62"/>
      <c r="M9" s="59"/>
      <c r="N9" s="59"/>
    </row>
    <row r="10" spans="1:14" ht="8.25" customHeight="1" x14ac:dyDescent="0.2">
      <c r="A10" s="115" t="s">
        <v>126</v>
      </c>
      <c r="B10" s="116"/>
      <c r="C10" s="116"/>
      <c r="D10" s="116"/>
      <c r="E10" s="116"/>
      <c r="F10" s="104"/>
      <c r="G10" s="60"/>
      <c r="H10" s="61" t="s">
        <v>0</v>
      </c>
      <c r="I10" s="72">
        <v>0.26779999999999998</v>
      </c>
      <c r="J10" s="6" t="s">
        <v>1</v>
      </c>
      <c r="K10" s="1"/>
      <c r="M10" s="59"/>
      <c r="N10" s="59"/>
    </row>
    <row r="11" spans="1:14" ht="8.25" customHeight="1" x14ac:dyDescent="0.2">
      <c r="A11" s="116"/>
      <c r="B11" s="116"/>
      <c r="C11" s="116"/>
      <c r="D11" s="116"/>
      <c r="E11" s="116"/>
      <c r="F11" s="104"/>
      <c r="G11" s="107" t="s">
        <v>2</v>
      </c>
      <c r="H11" s="108"/>
      <c r="I11" s="5"/>
      <c r="J11" s="6" t="s">
        <v>3</v>
      </c>
      <c r="K11" s="1"/>
      <c r="M11" s="59"/>
      <c r="N11" s="59"/>
    </row>
    <row r="12" spans="1:14" ht="8.25" customHeight="1" x14ac:dyDescent="0.2">
      <c r="A12" s="4"/>
      <c r="B12" s="102" t="s">
        <v>4</v>
      </c>
      <c r="C12" s="102"/>
      <c r="D12" s="7" t="s">
        <v>5</v>
      </c>
      <c r="E12" s="103"/>
      <c r="F12" s="104"/>
      <c r="G12" s="107" t="s">
        <v>6</v>
      </c>
      <c r="H12" s="108"/>
      <c r="I12" s="109"/>
      <c r="J12" s="6" t="s">
        <v>7</v>
      </c>
      <c r="K12" s="1"/>
      <c r="M12" s="59"/>
      <c r="N12" s="59"/>
    </row>
    <row r="13" spans="1:14" ht="8.25" customHeight="1" x14ac:dyDescent="0.2">
      <c r="A13" s="4"/>
      <c r="B13" s="102" t="s">
        <v>8</v>
      </c>
      <c r="C13" s="102"/>
      <c r="D13" s="7" t="s">
        <v>9</v>
      </c>
      <c r="E13" s="105"/>
      <c r="F13" s="106"/>
      <c r="G13" s="4"/>
      <c r="H13" s="9" t="s">
        <v>10</v>
      </c>
      <c r="I13" s="5">
        <v>0</v>
      </c>
      <c r="J13" s="6" t="s">
        <v>11</v>
      </c>
      <c r="K13" s="1"/>
      <c r="M13" s="59"/>
      <c r="N13" s="59"/>
    </row>
    <row r="14" spans="1:14" ht="33" customHeight="1" x14ac:dyDescent="0.2">
      <c r="A14" s="56" t="s">
        <v>117</v>
      </c>
      <c r="B14" s="57" t="s">
        <v>118</v>
      </c>
      <c r="C14" s="56" t="s">
        <v>119</v>
      </c>
      <c r="D14" s="57" t="s">
        <v>120</v>
      </c>
      <c r="E14" s="58" t="s">
        <v>121</v>
      </c>
      <c r="F14" s="56" t="s">
        <v>122</v>
      </c>
      <c r="G14" s="57" t="s">
        <v>123</v>
      </c>
      <c r="H14" s="57" t="s">
        <v>124</v>
      </c>
      <c r="I14" s="57" t="s">
        <v>125</v>
      </c>
      <c r="J14" s="13" t="s">
        <v>12</v>
      </c>
      <c r="K14" s="14" t="s">
        <v>13</v>
      </c>
      <c r="M14" s="59"/>
      <c r="N14" s="59"/>
    </row>
    <row r="15" spans="1:14" ht="8.25" customHeight="1" x14ac:dyDescent="0.2">
      <c r="A15" s="4"/>
      <c r="B15" s="15"/>
      <c r="C15" s="15"/>
      <c r="D15" s="16" t="s">
        <v>14</v>
      </c>
      <c r="E15" s="15"/>
      <c r="F15" s="15"/>
      <c r="G15" s="15"/>
      <c r="H15" s="15"/>
      <c r="I15" s="17">
        <f>ROUND(I17+I19+I51+I54+I62+I64+I67,2)</f>
        <v>251267.03</v>
      </c>
      <c r="J15" s="18" t="s">
        <v>15</v>
      </c>
      <c r="K15" s="2" t="s">
        <v>15</v>
      </c>
      <c r="M15" s="59"/>
      <c r="N15" s="59"/>
    </row>
    <row r="16" spans="1:14" ht="16.5" customHeight="1" x14ac:dyDescent="0.2">
      <c r="A16" s="19">
        <v>1</v>
      </c>
      <c r="B16" s="114" t="s">
        <v>16</v>
      </c>
      <c r="C16" s="114"/>
      <c r="D16" s="114"/>
      <c r="E16" s="114"/>
      <c r="F16" s="114"/>
      <c r="G16" s="114"/>
      <c r="H16" s="114"/>
      <c r="I16" s="22"/>
      <c r="J16" s="8"/>
      <c r="K16" s="3"/>
      <c r="M16" s="59"/>
      <c r="N16" s="59"/>
    </row>
    <row r="17" spans="1:14" ht="8.25" customHeight="1" x14ac:dyDescent="0.2">
      <c r="A17" s="23" t="s">
        <v>17</v>
      </c>
      <c r="B17" s="24"/>
      <c r="C17" s="24"/>
      <c r="D17" s="21" t="s">
        <v>18</v>
      </c>
      <c r="E17" s="24"/>
      <c r="F17" s="24"/>
      <c r="G17" s="24"/>
      <c r="H17" s="24"/>
      <c r="I17" s="25">
        <f>I18</f>
        <v>887.45</v>
      </c>
      <c r="J17" s="26"/>
      <c r="K17" s="1"/>
      <c r="M17" s="59"/>
      <c r="N17" s="59"/>
    </row>
    <row r="18" spans="1:14" ht="8.25" customHeight="1" x14ac:dyDescent="0.2">
      <c r="A18" s="12" t="s">
        <v>19</v>
      </c>
      <c r="B18" s="27" t="s">
        <v>20</v>
      </c>
      <c r="C18" s="28" t="s">
        <v>21</v>
      </c>
      <c r="D18" s="12" t="s">
        <v>22</v>
      </c>
      <c r="E18" s="29" t="s">
        <v>23</v>
      </c>
      <c r="F18" s="30">
        <v>2.5</v>
      </c>
      <c r="G18" s="66">
        <v>280</v>
      </c>
      <c r="H18" s="30">
        <f>ROUND(G18*(1+$I$10),2)</f>
        <v>354.98</v>
      </c>
      <c r="I18" s="30">
        <f>H18*F18</f>
        <v>887.45</v>
      </c>
      <c r="J18" s="31" t="s">
        <v>24</v>
      </c>
      <c r="K18" s="1"/>
      <c r="M18" s="59"/>
      <c r="N18" s="59"/>
    </row>
    <row r="19" spans="1:14" ht="8.25" customHeight="1" x14ac:dyDescent="0.2">
      <c r="A19" s="23" t="s">
        <v>25</v>
      </c>
      <c r="B19" s="24"/>
      <c r="C19" s="24"/>
      <c r="D19" s="21" t="s">
        <v>26</v>
      </c>
      <c r="E19" s="24"/>
      <c r="F19" s="24"/>
      <c r="G19" s="67"/>
      <c r="H19" s="24"/>
      <c r="I19" s="22">
        <f>ROUND(I20+I21+I22+I23+I24+I25+I26+I27+I28+I29+I30+I31+I32+I33+I34+I35+I36+I37+I38+I39+I40+I41+I42+I43+I44+I45+I46+I47+I48+I49+I50,2)</f>
        <v>70346.179999999993</v>
      </c>
      <c r="J19" s="26"/>
      <c r="K19" s="1"/>
      <c r="M19" s="59"/>
      <c r="N19" s="59"/>
    </row>
    <row r="20" spans="1:14" ht="24.95" customHeight="1" x14ac:dyDescent="0.2">
      <c r="A20" s="32" t="s">
        <v>27</v>
      </c>
      <c r="B20" s="33" t="s">
        <v>20</v>
      </c>
      <c r="C20" s="34" t="s">
        <v>28</v>
      </c>
      <c r="D20" s="55" t="s">
        <v>29</v>
      </c>
      <c r="E20" s="11" t="s">
        <v>30</v>
      </c>
      <c r="F20" s="36">
        <v>5</v>
      </c>
      <c r="G20" s="68">
        <v>2240</v>
      </c>
      <c r="H20" s="30">
        <f t="shared" ref="H20:H50" si="0">ROUND(G20*(1+$I$10),2)</f>
        <v>2839.87</v>
      </c>
      <c r="I20" s="30">
        <f t="shared" ref="I20:I50" si="1">H20*F20</f>
        <v>14199.349999999999</v>
      </c>
      <c r="J20" s="38" t="s">
        <v>24</v>
      </c>
      <c r="K20" s="39"/>
      <c r="M20" s="59"/>
      <c r="N20" s="59"/>
    </row>
    <row r="21" spans="1:14" ht="16.5" customHeight="1" x14ac:dyDescent="0.2">
      <c r="A21" s="12" t="s">
        <v>31</v>
      </c>
      <c r="B21" s="27" t="s">
        <v>20</v>
      </c>
      <c r="C21" s="28" t="s">
        <v>32</v>
      </c>
      <c r="D21" s="35" t="s">
        <v>33</v>
      </c>
      <c r="E21" s="40" t="s">
        <v>30</v>
      </c>
      <c r="F21" s="30">
        <v>80</v>
      </c>
      <c r="G21" s="66">
        <v>210</v>
      </c>
      <c r="H21" s="30">
        <f t="shared" si="0"/>
        <v>266.24</v>
      </c>
      <c r="I21" s="30">
        <f t="shared" si="1"/>
        <v>21299.200000000001</v>
      </c>
      <c r="J21" s="31" t="s">
        <v>24</v>
      </c>
      <c r="K21" s="3"/>
      <c r="M21" s="59"/>
      <c r="N21" s="59"/>
    </row>
    <row r="22" spans="1:14" ht="24.75" customHeight="1" x14ac:dyDescent="0.2">
      <c r="A22" s="32" t="s">
        <v>34</v>
      </c>
      <c r="B22" s="33" t="s">
        <v>20</v>
      </c>
      <c r="C22" s="41">
        <v>92982</v>
      </c>
      <c r="D22" s="35" t="s">
        <v>35</v>
      </c>
      <c r="E22" s="11" t="s">
        <v>36</v>
      </c>
      <c r="F22" s="37">
        <v>1578.58</v>
      </c>
      <c r="G22" s="69">
        <v>7.6</v>
      </c>
      <c r="H22" s="30">
        <f t="shared" si="0"/>
        <v>9.64</v>
      </c>
      <c r="I22" s="30">
        <f t="shared" si="1"/>
        <v>15217.511200000001</v>
      </c>
      <c r="J22" s="38" t="s">
        <v>24</v>
      </c>
      <c r="K22" s="39"/>
      <c r="M22" s="59"/>
      <c r="N22" s="59"/>
    </row>
    <row r="23" spans="1:14" ht="24.75" customHeight="1" x14ac:dyDescent="0.2">
      <c r="A23" s="32" t="s">
        <v>37</v>
      </c>
      <c r="B23" s="33" t="s">
        <v>20</v>
      </c>
      <c r="C23" s="41">
        <v>91932</v>
      </c>
      <c r="D23" s="35" t="s">
        <v>38</v>
      </c>
      <c r="E23" s="11" t="s">
        <v>36</v>
      </c>
      <c r="F23" s="36">
        <v>387.4</v>
      </c>
      <c r="G23" s="69">
        <v>6.7</v>
      </c>
      <c r="H23" s="30">
        <f t="shared" si="0"/>
        <v>8.49</v>
      </c>
      <c r="I23" s="30">
        <f t="shared" si="1"/>
        <v>3289.0259999999998</v>
      </c>
      <c r="J23" s="38" t="s">
        <v>24</v>
      </c>
      <c r="K23" s="39"/>
      <c r="M23" s="59"/>
      <c r="N23" s="59"/>
    </row>
    <row r="24" spans="1:14" ht="24.75" customHeight="1" x14ac:dyDescent="0.2">
      <c r="A24" s="32" t="s">
        <v>39</v>
      </c>
      <c r="B24" s="33" t="s">
        <v>20</v>
      </c>
      <c r="C24" s="41">
        <v>92983</v>
      </c>
      <c r="D24" s="35" t="s">
        <v>40</v>
      </c>
      <c r="E24" s="11" t="s">
        <v>36</v>
      </c>
      <c r="F24" s="36">
        <v>240</v>
      </c>
      <c r="G24" s="69">
        <v>13.5</v>
      </c>
      <c r="H24" s="30">
        <f t="shared" si="0"/>
        <v>17.12</v>
      </c>
      <c r="I24" s="30">
        <f t="shared" si="1"/>
        <v>4108.8</v>
      </c>
      <c r="J24" s="38" t="s">
        <v>24</v>
      </c>
      <c r="K24" s="39"/>
      <c r="M24" s="59"/>
      <c r="N24" s="59"/>
    </row>
    <row r="25" spans="1:14" ht="8.25" customHeight="1" x14ac:dyDescent="0.2">
      <c r="A25" s="12" t="s">
        <v>41</v>
      </c>
      <c r="B25" s="27" t="s">
        <v>20</v>
      </c>
      <c r="C25" s="42">
        <v>83448</v>
      </c>
      <c r="D25" s="12" t="s">
        <v>42</v>
      </c>
      <c r="E25" s="40" t="s">
        <v>30</v>
      </c>
      <c r="F25" s="30">
        <v>9</v>
      </c>
      <c r="G25" s="66">
        <v>218</v>
      </c>
      <c r="H25" s="30">
        <f t="shared" si="0"/>
        <v>276.38</v>
      </c>
      <c r="I25" s="30">
        <f t="shared" si="1"/>
        <v>2487.42</v>
      </c>
      <c r="J25" s="31" t="s">
        <v>24</v>
      </c>
      <c r="K25" s="1"/>
      <c r="M25" s="59"/>
      <c r="N25" s="59"/>
    </row>
    <row r="26" spans="1:14" ht="24.75" customHeight="1" x14ac:dyDescent="0.2">
      <c r="A26" s="32" t="s">
        <v>43</v>
      </c>
      <c r="B26" s="33" t="s">
        <v>44</v>
      </c>
      <c r="C26" s="41">
        <v>2446</v>
      </c>
      <c r="D26" s="35" t="s">
        <v>45</v>
      </c>
      <c r="E26" s="11" t="s">
        <v>36</v>
      </c>
      <c r="F26" s="36">
        <v>161.47999999999999</v>
      </c>
      <c r="G26" s="69">
        <v>3.8</v>
      </c>
      <c r="H26" s="30">
        <f t="shared" si="0"/>
        <v>4.82</v>
      </c>
      <c r="I26" s="30">
        <f t="shared" si="1"/>
        <v>778.33360000000005</v>
      </c>
      <c r="J26" s="38" t="s">
        <v>24</v>
      </c>
      <c r="K26" s="39"/>
      <c r="M26" s="59"/>
      <c r="N26" s="59"/>
    </row>
    <row r="27" spans="1:14" ht="24.75" customHeight="1" x14ac:dyDescent="0.2">
      <c r="A27" s="32" t="s">
        <v>46</v>
      </c>
      <c r="B27" s="33" t="s">
        <v>44</v>
      </c>
      <c r="C27" s="41">
        <v>3383</v>
      </c>
      <c r="D27" s="35" t="s">
        <v>47</v>
      </c>
      <c r="E27" s="11" t="s">
        <v>30</v>
      </c>
      <c r="F27" s="36">
        <v>6</v>
      </c>
      <c r="G27" s="69">
        <v>27</v>
      </c>
      <c r="H27" s="30">
        <f t="shared" si="0"/>
        <v>34.229999999999997</v>
      </c>
      <c r="I27" s="30">
        <f t="shared" si="1"/>
        <v>205.38</v>
      </c>
      <c r="J27" s="38" t="s">
        <v>24</v>
      </c>
      <c r="K27" s="39"/>
      <c r="M27" s="59"/>
      <c r="N27" s="59"/>
    </row>
    <row r="28" spans="1:14" ht="16.5" customHeight="1" x14ac:dyDescent="0.2">
      <c r="A28" s="12" t="s">
        <v>48</v>
      </c>
      <c r="B28" s="27" t="s">
        <v>44</v>
      </c>
      <c r="C28" s="43">
        <v>425</v>
      </c>
      <c r="D28" s="35" t="s">
        <v>49</v>
      </c>
      <c r="E28" s="40" t="s">
        <v>30</v>
      </c>
      <c r="F28" s="30">
        <v>6</v>
      </c>
      <c r="G28" s="66">
        <v>3.3</v>
      </c>
      <c r="H28" s="30">
        <f t="shared" si="0"/>
        <v>4.18</v>
      </c>
      <c r="I28" s="30">
        <f t="shared" si="1"/>
        <v>25.08</v>
      </c>
      <c r="J28" s="31" t="s">
        <v>24</v>
      </c>
      <c r="K28" s="3"/>
      <c r="M28" s="59"/>
      <c r="N28" s="59"/>
    </row>
    <row r="29" spans="1:14" ht="24.75" customHeight="1" x14ac:dyDescent="0.2">
      <c r="A29" s="44">
        <v>40180</v>
      </c>
      <c r="B29" s="33" t="s">
        <v>44</v>
      </c>
      <c r="C29" s="41">
        <v>13393</v>
      </c>
      <c r="D29" s="35" t="s">
        <v>50</v>
      </c>
      <c r="E29" s="11" t="s">
        <v>30</v>
      </c>
      <c r="F29" s="36">
        <v>1</v>
      </c>
      <c r="G29" s="69">
        <v>285</v>
      </c>
      <c r="H29" s="30">
        <f t="shared" si="0"/>
        <v>361.32</v>
      </c>
      <c r="I29" s="30">
        <f t="shared" si="1"/>
        <v>361.32</v>
      </c>
      <c r="J29" s="38" t="s">
        <v>24</v>
      </c>
      <c r="K29" s="39"/>
      <c r="M29" s="59"/>
      <c r="N29" s="59"/>
    </row>
    <row r="30" spans="1:14" ht="24.75" customHeight="1" x14ac:dyDescent="0.2">
      <c r="A30" s="44">
        <v>40545</v>
      </c>
      <c r="B30" s="33" t="s">
        <v>20</v>
      </c>
      <c r="C30" s="41">
        <v>95750</v>
      </c>
      <c r="D30" s="35" t="s">
        <v>51</v>
      </c>
      <c r="E30" s="11" t="s">
        <v>36</v>
      </c>
      <c r="F30" s="36">
        <v>15</v>
      </c>
      <c r="G30" s="69">
        <v>18.38</v>
      </c>
      <c r="H30" s="30">
        <f t="shared" si="0"/>
        <v>23.3</v>
      </c>
      <c r="I30" s="30">
        <f t="shared" si="1"/>
        <v>349.5</v>
      </c>
      <c r="J30" s="38" t="s">
        <v>24</v>
      </c>
      <c r="K30" s="39"/>
      <c r="M30" s="59"/>
      <c r="N30" s="59"/>
    </row>
    <row r="31" spans="1:14" ht="16.5" customHeight="1" x14ac:dyDescent="0.2">
      <c r="A31" s="45">
        <v>40910</v>
      </c>
      <c r="B31" s="27" t="s">
        <v>44</v>
      </c>
      <c r="C31" s="42">
        <v>14151</v>
      </c>
      <c r="D31" s="35" t="s">
        <v>52</v>
      </c>
      <c r="E31" s="40" t="s">
        <v>30</v>
      </c>
      <c r="F31" s="30">
        <v>1</v>
      </c>
      <c r="G31" s="66">
        <v>52</v>
      </c>
      <c r="H31" s="30">
        <f t="shared" si="0"/>
        <v>65.930000000000007</v>
      </c>
      <c r="I31" s="30">
        <f t="shared" si="1"/>
        <v>65.930000000000007</v>
      </c>
      <c r="J31" s="31" t="s">
        <v>24</v>
      </c>
      <c r="K31" s="3"/>
      <c r="M31" s="59"/>
      <c r="N31" s="59"/>
    </row>
    <row r="32" spans="1:14" ht="41.25" customHeight="1" x14ac:dyDescent="0.2">
      <c r="A32" s="44">
        <v>41276</v>
      </c>
      <c r="B32" s="33" t="s">
        <v>20</v>
      </c>
      <c r="C32" s="41">
        <v>90099</v>
      </c>
      <c r="D32" s="35" t="s">
        <v>53</v>
      </c>
      <c r="E32" s="10" t="s">
        <v>54</v>
      </c>
      <c r="F32" s="36">
        <v>29.99</v>
      </c>
      <c r="G32" s="69">
        <v>10.4</v>
      </c>
      <c r="H32" s="30">
        <f t="shared" si="0"/>
        <v>13.19</v>
      </c>
      <c r="I32" s="30">
        <f t="shared" si="1"/>
        <v>395.56809999999996</v>
      </c>
      <c r="J32" s="38" t="s">
        <v>24</v>
      </c>
      <c r="K32" s="39"/>
      <c r="M32" s="59"/>
      <c r="N32" s="59"/>
    </row>
    <row r="33" spans="1:14" ht="16.5" customHeight="1" x14ac:dyDescent="0.2">
      <c r="A33" s="45">
        <v>41641</v>
      </c>
      <c r="B33" s="27" t="s">
        <v>44</v>
      </c>
      <c r="C33" s="42">
        <v>1627</v>
      </c>
      <c r="D33" s="35" t="s">
        <v>55</v>
      </c>
      <c r="E33" s="40" t="s">
        <v>30</v>
      </c>
      <c r="F33" s="30">
        <v>1</v>
      </c>
      <c r="G33" s="66">
        <v>350</v>
      </c>
      <c r="H33" s="30">
        <f t="shared" si="0"/>
        <v>443.73</v>
      </c>
      <c r="I33" s="30">
        <f t="shared" si="1"/>
        <v>443.73</v>
      </c>
      <c r="J33" s="31" t="s">
        <v>24</v>
      </c>
      <c r="K33" s="3"/>
      <c r="M33" s="59"/>
      <c r="N33" s="59"/>
    </row>
    <row r="34" spans="1:14" ht="16.5" customHeight="1" x14ac:dyDescent="0.2">
      <c r="A34" s="45">
        <v>42006</v>
      </c>
      <c r="B34" s="27" t="s">
        <v>20</v>
      </c>
      <c r="C34" s="46" t="s">
        <v>56</v>
      </c>
      <c r="D34" s="35" t="s">
        <v>57</v>
      </c>
      <c r="E34" s="40" t="s">
        <v>30</v>
      </c>
      <c r="F34" s="30">
        <v>1</v>
      </c>
      <c r="G34" s="66">
        <v>20</v>
      </c>
      <c r="H34" s="30">
        <f t="shared" si="0"/>
        <v>25.36</v>
      </c>
      <c r="I34" s="30">
        <f t="shared" si="1"/>
        <v>25.36</v>
      </c>
      <c r="J34" s="31" t="s">
        <v>24</v>
      </c>
      <c r="K34" s="3"/>
      <c r="M34" s="59"/>
      <c r="N34" s="59"/>
    </row>
    <row r="35" spans="1:14" ht="41.25" customHeight="1" x14ac:dyDescent="0.2">
      <c r="A35" s="44">
        <v>42371</v>
      </c>
      <c r="B35" s="33" t="s">
        <v>44</v>
      </c>
      <c r="C35" s="41">
        <v>13390</v>
      </c>
      <c r="D35" s="12" t="s">
        <v>58</v>
      </c>
      <c r="E35" s="11" t="s">
        <v>30</v>
      </c>
      <c r="F35" s="36">
        <v>8</v>
      </c>
      <c r="G35" s="69">
        <v>50</v>
      </c>
      <c r="H35" s="30">
        <f t="shared" si="0"/>
        <v>63.39</v>
      </c>
      <c r="I35" s="30">
        <f t="shared" si="1"/>
        <v>507.12</v>
      </c>
      <c r="J35" s="38" t="s">
        <v>24</v>
      </c>
      <c r="K35" s="39"/>
      <c r="M35" s="59"/>
      <c r="N35" s="59"/>
    </row>
    <row r="36" spans="1:14" ht="8.25" customHeight="1" x14ac:dyDescent="0.2">
      <c r="A36" s="45">
        <v>42737</v>
      </c>
      <c r="B36" s="27" t="s">
        <v>44</v>
      </c>
      <c r="C36" s="42">
        <v>3749</v>
      </c>
      <c r="D36" s="12" t="s">
        <v>59</v>
      </c>
      <c r="E36" s="40" t="s">
        <v>30</v>
      </c>
      <c r="F36" s="30">
        <v>8</v>
      </c>
      <c r="G36" s="66">
        <v>27.5</v>
      </c>
      <c r="H36" s="30">
        <f t="shared" si="0"/>
        <v>34.86</v>
      </c>
      <c r="I36" s="30">
        <f t="shared" si="1"/>
        <v>278.88</v>
      </c>
      <c r="J36" s="31" t="s">
        <v>24</v>
      </c>
      <c r="K36" s="1"/>
      <c r="M36" s="59"/>
      <c r="N36" s="59"/>
    </row>
    <row r="37" spans="1:14" ht="24.75" customHeight="1" x14ac:dyDescent="0.2">
      <c r="A37" s="44">
        <v>43102</v>
      </c>
      <c r="B37" s="33" t="s">
        <v>20</v>
      </c>
      <c r="C37" s="41">
        <v>91928</v>
      </c>
      <c r="D37" s="35" t="s">
        <v>60</v>
      </c>
      <c r="E37" s="11" t="s">
        <v>36</v>
      </c>
      <c r="F37" s="36">
        <v>154.47</v>
      </c>
      <c r="G37" s="69">
        <v>3.5</v>
      </c>
      <c r="H37" s="30">
        <f t="shared" si="0"/>
        <v>4.4400000000000004</v>
      </c>
      <c r="I37" s="30">
        <f t="shared" si="1"/>
        <v>685.84680000000003</v>
      </c>
      <c r="J37" s="38" t="s">
        <v>24</v>
      </c>
      <c r="K37" s="39"/>
      <c r="M37" s="59"/>
      <c r="N37" s="59"/>
    </row>
    <row r="38" spans="1:14" ht="24.75" customHeight="1" x14ac:dyDescent="0.2">
      <c r="A38" s="44">
        <v>43467</v>
      </c>
      <c r="B38" s="33" t="s">
        <v>20</v>
      </c>
      <c r="C38" s="41">
        <v>95731</v>
      </c>
      <c r="D38" s="35" t="s">
        <v>61</v>
      </c>
      <c r="E38" s="11" t="s">
        <v>36</v>
      </c>
      <c r="F38" s="36">
        <v>120</v>
      </c>
      <c r="G38" s="69">
        <v>6</v>
      </c>
      <c r="H38" s="30">
        <f t="shared" si="0"/>
        <v>7.61</v>
      </c>
      <c r="I38" s="30">
        <f t="shared" si="1"/>
        <v>913.2</v>
      </c>
      <c r="J38" s="38" t="s">
        <v>24</v>
      </c>
      <c r="K38" s="39"/>
      <c r="M38" s="59"/>
      <c r="N38" s="59"/>
    </row>
    <row r="39" spans="1:14" ht="16.5" customHeight="1" x14ac:dyDescent="0.2">
      <c r="A39" s="45">
        <v>43832</v>
      </c>
      <c r="B39" s="27" t="s">
        <v>44</v>
      </c>
      <c r="C39" s="42">
        <v>20254</v>
      </c>
      <c r="D39" s="35" t="s">
        <v>62</v>
      </c>
      <c r="E39" s="40" t="s">
        <v>30</v>
      </c>
      <c r="F39" s="30">
        <v>6</v>
      </c>
      <c r="G39" s="66">
        <v>16.100000000000001</v>
      </c>
      <c r="H39" s="30">
        <f t="shared" si="0"/>
        <v>20.41</v>
      </c>
      <c r="I39" s="30">
        <f t="shared" si="1"/>
        <v>122.46000000000001</v>
      </c>
      <c r="J39" s="31" t="s">
        <v>24</v>
      </c>
      <c r="K39" s="3"/>
      <c r="M39" s="59"/>
      <c r="N39" s="59"/>
    </row>
    <row r="40" spans="1:14" ht="24.75" customHeight="1" x14ac:dyDescent="0.2">
      <c r="A40" s="44">
        <v>44198</v>
      </c>
      <c r="B40" s="33" t="s">
        <v>20</v>
      </c>
      <c r="C40" s="41">
        <v>91885</v>
      </c>
      <c r="D40" s="35" t="s">
        <v>63</v>
      </c>
      <c r="E40" s="11" t="s">
        <v>30</v>
      </c>
      <c r="F40" s="36">
        <v>20</v>
      </c>
      <c r="G40" s="69">
        <v>6.5</v>
      </c>
      <c r="H40" s="30">
        <f t="shared" si="0"/>
        <v>8.24</v>
      </c>
      <c r="I40" s="30">
        <f t="shared" si="1"/>
        <v>164.8</v>
      </c>
      <c r="J40" s="38" t="s">
        <v>24</v>
      </c>
      <c r="K40" s="39"/>
      <c r="M40" s="59"/>
      <c r="N40" s="59"/>
    </row>
    <row r="41" spans="1:14" ht="16.5" customHeight="1" x14ac:dyDescent="0.2">
      <c r="A41" s="45">
        <v>44563</v>
      </c>
      <c r="B41" s="27" t="s">
        <v>20</v>
      </c>
      <c r="C41" s="42">
        <v>72339</v>
      </c>
      <c r="D41" s="35" t="s">
        <v>64</v>
      </c>
      <c r="E41" s="40" t="s">
        <v>30</v>
      </c>
      <c r="F41" s="30">
        <v>4</v>
      </c>
      <c r="G41" s="66">
        <v>48</v>
      </c>
      <c r="H41" s="30">
        <f t="shared" si="0"/>
        <v>60.85</v>
      </c>
      <c r="I41" s="30">
        <f t="shared" si="1"/>
        <v>243.4</v>
      </c>
      <c r="J41" s="31" t="s">
        <v>24</v>
      </c>
      <c r="K41" s="3"/>
      <c r="M41" s="59"/>
      <c r="N41" s="59"/>
    </row>
    <row r="42" spans="1:14" ht="24.75" customHeight="1" x14ac:dyDescent="0.2">
      <c r="A42" s="44">
        <v>44928</v>
      </c>
      <c r="B42" s="33" t="s">
        <v>20</v>
      </c>
      <c r="C42" s="41">
        <v>91917</v>
      </c>
      <c r="D42" s="35" t="s">
        <v>65</v>
      </c>
      <c r="E42" s="11" t="s">
        <v>30</v>
      </c>
      <c r="F42" s="36">
        <v>10</v>
      </c>
      <c r="G42" s="69">
        <v>8.5</v>
      </c>
      <c r="H42" s="30">
        <f t="shared" si="0"/>
        <v>10.78</v>
      </c>
      <c r="I42" s="30">
        <f t="shared" si="1"/>
        <v>107.8</v>
      </c>
      <c r="J42" s="38" t="s">
        <v>24</v>
      </c>
      <c r="K42" s="39"/>
      <c r="M42" s="59"/>
      <c r="N42" s="59"/>
    </row>
    <row r="43" spans="1:14" ht="16.5" customHeight="1" x14ac:dyDescent="0.2">
      <c r="A43" s="45">
        <v>45293</v>
      </c>
      <c r="B43" s="27" t="s">
        <v>20</v>
      </c>
      <c r="C43" s="46" t="s">
        <v>66</v>
      </c>
      <c r="D43" s="35" t="s">
        <v>67</v>
      </c>
      <c r="E43" s="40" t="s">
        <v>30</v>
      </c>
      <c r="F43" s="30">
        <v>10</v>
      </c>
      <c r="G43" s="66">
        <v>11.5</v>
      </c>
      <c r="H43" s="30">
        <f t="shared" si="0"/>
        <v>14.58</v>
      </c>
      <c r="I43" s="30">
        <f t="shared" si="1"/>
        <v>145.80000000000001</v>
      </c>
      <c r="J43" s="31" t="s">
        <v>24</v>
      </c>
      <c r="K43" s="3"/>
      <c r="M43" s="59"/>
      <c r="N43" s="59"/>
    </row>
    <row r="44" spans="1:14" ht="16.5" customHeight="1" x14ac:dyDescent="0.2">
      <c r="A44" s="45">
        <v>45659</v>
      </c>
      <c r="B44" s="27" t="s">
        <v>44</v>
      </c>
      <c r="C44" s="43">
        <v>2684</v>
      </c>
      <c r="D44" s="12" t="s">
        <v>68</v>
      </c>
      <c r="E44" s="40" t="s">
        <v>36</v>
      </c>
      <c r="F44" s="30">
        <v>85</v>
      </c>
      <c r="G44" s="66">
        <v>5.25</v>
      </c>
      <c r="H44" s="30">
        <f t="shared" si="0"/>
        <v>6.66</v>
      </c>
      <c r="I44" s="30">
        <f t="shared" si="1"/>
        <v>566.1</v>
      </c>
      <c r="J44" s="47" t="s">
        <v>24</v>
      </c>
      <c r="K44" s="110"/>
      <c r="L44" s="110"/>
      <c r="M44" s="59"/>
      <c r="N44" s="59"/>
    </row>
    <row r="45" spans="1:14" ht="8.25" customHeight="1" x14ac:dyDescent="0.2">
      <c r="A45" s="45">
        <v>46024</v>
      </c>
      <c r="B45" s="27" t="s">
        <v>44</v>
      </c>
      <c r="C45" s="43">
        <v>39335</v>
      </c>
      <c r="D45" s="12" t="s">
        <v>69</v>
      </c>
      <c r="E45" s="40" t="s">
        <v>30</v>
      </c>
      <c r="F45" s="30">
        <v>25</v>
      </c>
      <c r="G45" s="66">
        <v>7</v>
      </c>
      <c r="H45" s="30">
        <f t="shared" si="0"/>
        <v>8.8699999999999992</v>
      </c>
      <c r="I45" s="30">
        <f t="shared" si="1"/>
        <v>221.74999999999997</v>
      </c>
      <c r="J45" s="47" t="s">
        <v>24</v>
      </c>
      <c r="K45" s="110"/>
      <c r="L45" s="110"/>
      <c r="M45" s="59"/>
      <c r="N45" s="59"/>
    </row>
    <row r="46" spans="1:14" ht="8.25" customHeight="1" x14ac:dyDescent="0.2">
      <c r="A46" s="45">
        <v>46389</v>
      </c>
      <c r="B46" s="27" t="s">
        <v>44</v>
      </c>
      <c r="C46" s="43">
        <v>7543</v>
      </c>
      <c r="D46" s="12" t="s">
        <v>70</v>
      </c>
      <c r="E46" s="40" t="s">
        <v>30</v>
      </c>
      <c r="F46" s="30">
        <v>12</v>
      </c>
      <c r="G46" s="66">
        <v>3.2</v>
      </c>
      <c r="H46" s="30">
        <f t="shared" si="0"/>
        <v>4.0599999999999996</v>
      </c>
      <c r="I46" s="30">
        <f t="shared" si="1"/>
        <v>48.72</v>
      </c>
      <c r="J46" s="47" t="s">
        <v>24</v>
      </c>
      <c r="K46" s="110"/>
      <c r="L46" s="110"/>
      <c r="M46" s="59"/>
      <c r="N46" s="59"/>
    </row>
    <row r="47" spans="1:14" ht="16.5" customHeight="1" x14ac:dyDescent="0.2">
      <c r="A47" s="45">
        <v>46754</v>
      </c>
      <c r="B47" s="27" t="s">
        <v>71</v>
      </c>
      <c r="C47" s="48">
        <v>1</v>
      </c>
      <c r="D47" s="35" t="s">
        <v>72</v>
      </c>
      <c r="E47" s="49" t="s">
        <v>73</v>
      </c>
      <c r="F47" s="30">
        <v>5</v>
      </c>
      <c r="G47" s="66">
        <v>231</v>
      </c>
      <c r="H47" s="30">
        <f t="shared" si="0"/>
        <v>292.86</v>
      </c>
      <c r="I47" s="30">
        <f t="shared" si="1"/>
        <v>1464.3000000000002</v>
      </c>
      <c r="J47" s="47" t="s">
        <v>24</v>
      </c>
      <c r="K47" s="110"/>
      <c r="L47" s="110"/>
      <c r="M47" s="59"/>
      <c r="N47" s="59"/>
    </row>
    <row r="48" spans="1:14" ht="16.5" customHeight="1" x14ac:dyDescent="0.2">
      <c r="A48" s="45">
        <v>47120</v>
      </c>
      <c r="B48" s="27" t="s">
        <v>71</v>
      </c>
      <c r="C48" s="48">
        <v>2</v>
      </c>
      <c r="D48" s="12" t="s">
        <v>74</v>
      </c>
      <c r="E48" s="49" t="s">
        <v>73</v>
      </c>
      <c r="F48" s="30">
        <v>5</v>
      </c>
      <c r="G48" s="66">
        <v>211.5</v>
      </c>
      <c r="H48" s="30">
        <f t="shared" si="0"/>
        <v>268.14</v>
      </c>
      <c r="I48" s="30">
        <f t="shared" si="1"/>
        <v>1340.6999999999998</v>
      </c>
      <c r="J48" s="47" t="s">
        <v>24</v>
      </c>
      <c r="K48" s="110"/>
      <c r="L48" s="110"/>
      <c r="M48" s="59"/>
      <c r="N48" s="59"/>
    </row>
    <row r="49" spans="1:14" ht="24.75" customHeight="1" x14ac:dyDescent="0.2">
      <c r="A49" s="44">
        <v>47485</v>
      </c>
      <c r="B49" s="33" t="s">
        <v>20</v>
      </c>
      <c r="C49" s="50">
        <v>91959</v>
      </c>
      <c r="D49" s="12" t="s">
        <v>75</v>
      </c>
      <c r="E49" s="11" t="s">
        <v>30</v>
      </c>
      <c r="F49" s="36">
        <v>2</v>
      </c>
      <c r="G49" s="69">
        <v>29.4</v>
      </c>
      <c r="H49" s="30">
        <f t="shared" si="0"/>
        <v>37.270000000000003</v>
      </c>
      <c r="I49" s="30">
        <f t="shared" si="1"/>
        <v>74.540000000000006</v>
      </c>
      <c r="J49" s="51" t="s">
        <v>24</v>
      </c>
      <c r="K49" s="110"/>
      <c r="L49" s="110"/>
      <c r="M49" s="59"/>
      <c r="N49" s="59"/>
    </row>
    <row r="50" spans="1:14" ht="24.75" customHeight="1" x14ac:dyDescent="0.2">
      <c r="A50" s="44">
        <v>47850</v>
      </c>
      <c r="B50" s="33" t="s">
        <v>20</v>
      </c>
      <c r="C50" s="50">
        <v>91885</v>
      </c>
      <c r="D50" s="35" t="s">
        <v>76</v>
      </c>
      <c r="E50" s="11" t="s">
        <v>30</v>
      </c>
      <c r="F50" s="36">
        <v>25</v>
      </c>
      <c r="G50" s="69">
        <v>6.6</v>
      </c>
      <c r="H50" s="30">
        <f t="shared" si="0"/>
        <v>8.3699999999999992</v>
      </c>
      <c r="I50" s="30">
        <f t="shared" si="1"/>
        <v>209.24999999999997</v>
      </c>
      <c r="J50" s="51" t="s">
        <v>24</v>
      </c>
      <c r="K50" s="110"/>
      <c r="L50" s="110"/>
      <c r="M50" s="59"/>
      <c r="N50" s="59"/>
    </row>
    <row r="51" spans="1:14" ht="8.25" customHeight="1" x14ac:dyDescent="0.2">
      <c r="A51" s="23" t="s">
        <v>77</v>
      </c>
      <c r="B51" s="24"/>
      <c r="C51" s="24"/>
      <c r="D51" s="21" t="s">
        <v>78</v>
      </c>
      <c r="E51" s="24"/>
      <c r="F51" s="24"/>
      <c r="G51" s="67"/>
      <c r="H51" s="24"/>
      <c r="I51" s="22">
        <f>ROUND(I52+I53,2)</f>
        <v>157450.21</v>
      </c>
      <c r="J51" s="26"/>
      <c r="K51" s="110"/>
      <c r="L51" s="110"/>
      <c r="M51" s="59"/>
      <c r="N51" s="59"/>
    </row>
    <row r="52" spans="1:14" ht="16.5" customHeight="1" x14ac:dyDescent="0.2">
      <c r="A52" s="12" t="s">
        <v>79</v>
      </c>
      <c r="B52" s="27" t="s">
        <v>80</v>
      </c>
      <c r="C52" s="48">
        <v>1</v>
      </c>
      <c r="D52" s="12" t="s">
        <v>81</v>
      </c>
      <c r="E52" s="40" t="s">
        <v>82</v>
      </c>
      <c r="F52" s="30">
        <v>1</v>
      </c>
      <c r="G52" s="70">
        <v>49605</v>
      </c>
      <c r="H52" s="30">
        <f>ROUND(G52,2)</f>
        <v>49605</v>
      </c>
      <c r="I52" s="30">
        <f>H52*F52</f>
        <v>49605</v>
      </c>
      <c r="J52" s="47" t="s">
        <v>83</v>
      </c>
      <c r="K52" s="110"/>
      <c r="L52" s="110"/>
      <c r="M52" s="59"/>
      <c r="N52" s="59"/>
    </row>
    <row r="53" spans="1:14" ht="16.5" customHeight="1" x14ac:dyDescent="0.2">
      <c r="A53" s="12" t="s">
        <v>84</v>
      </c>
      <c r="B53" s="27" t="s">
        <v>80</v>
      </c>
      <c r="C53" s="48">
        <v>2</v>
      </c>
      <c r="D53" s="35" t="s">
        <v>85</v>
      </c>
      <c r="E53" s="40" t="s">
        <v>82</v>
      </c>
      <c r="F53" s="30">
        <v>1</v>
      </c>
      <c r="G53" s="70">
        <v>107845.21</v>
      </c>
      <c r="H53" s="30">
        <f>ROUND(G53,2)</f>
        <v>107845.21</v>
      </c>
      <c r="I53" s="30">
        <f>H53*F53</f>
        <v>107845.21</v>
      </c>
      <c r="J53" s="47" t="s">
        <v>83</v>
      </c>
      <c r="K53" s="110"/>
      <c r="L53" s="110"/>
      <c r="M53" s="59"/>
      <c r="N53" s="59"/>
    </row>
    <row r="54" spans="1:14" ht="16.5" customHeight="1" x14ac:dyDescent="0.2">
      <c r="A54" s="23" t="s">
        <v>86</v>
      </c>
      <c r="B54" s="20"/>
      <c r="C54" s="20"/>
      <c r="D54" s="52" t="s">
        <v>87</v>
      </c>
      <c r="E54" s="20"/>
      <c r="F54" s="20"/>
      <c r="G54" s="71"/>
      <c r="H54" s="20"/>
      <c r="I54" s="22">
        <f>ROUND(I55+I56+I57+I58+I59+I60+I61,2)</f>
        <v>14787.98</v>
      </c>
      <c r="J54" s="8"/>
      <c r="K54" s="110"/>
      <c r="L54" s="110"/>
      <c r="M54" s="59"/>
      <c r="N54" s="59"/>
    </row>
    <row r="55" spans="1:14" ht="41.25" customHeight="1" x14ac:dyDescent="0.2">
      <c r="A55" s="32" t="s">
        <v>88</v>
      </c>
      <c r="B55" s="33" t="s">
        <v>20</v>
      </c>
      <c r="C55" s="50">
        <v>87493</v>
      </c>
      <c r="D55" s="12" t="s">
        <v>89</v>
      </c>
      <c r="E55" s="10" t="s">
        <v>23</v>
      </c>
      <c r="F55" s="36">
        <v>122.42</v>
      </c>
      <c r="G55" s="69">
        <v>43.5</v>
      </c>
      <c r="H55" s="30">
        <f t="shared" ref="H55:H61" si="2">ROUND(G55*(1+$I$10),2)</f>
        <v>55.15</v>
      </c>
      <c r="I55" s="30">
        <f t="shared" ref="I55:I61" si="3">H55*F55</f>
        <v>6751.4629999999997</v>
      </c>
      <c r="J55" s="51" t="s">
        <v>24</v>
      </c>
      <c r="K55" s="110"/>
      <c r="L55" s="110"/>
      <c r="M55" s="59"/>
      <c r="N55" s="59"/>
    </row>
    <row r="56" spans="1:14" ht="41.25" customHeight="1" x14ac:dyDescent="0.2">
      <c r="A56" s="32" t="s">
        <v>90</v>
      </c>
      <c r="B56" s="33" t="s">
        <v>20</v>
      </c>
      <c r="C56" s="50">
        <v>87529</v>
      </c>
      <c r="D56" s="12" t="s">
        <v>91</v>
      </c>
      <c r="E56" s="10" t="s">
        <v>23</v>
      </c>
      <c r="F56" s="36">
        <v>122.42</v>
      </c>
      <c r="G56" s="69">
        <v>13.5</v>
      </c>
      <c r="H56" s="30">
        <f t="shared" si="2"/>
        <v>17.12</v>
      </c>
      <c r="I56" s="30">
        <f t="shared" si="3"/>
        <v>2095.8304000000003</v>
      </c>
      <c r="J56" s="51" t="s">
        <v>24</v>
      </c>
      <c r="K56" s="110"/>
      <c r="L56" s="110"/>
      <c r="M56" s="59"/>
      <c r="N56" s="59"/>
    </row>
    <row r="57" spans="1:14" ht="24.75" customHeight="1" x14ac:dyDescent="0.2">
      <c r="A57" s="32" t="s">
        <v>92</v>
      </c>
      <c r="B57" s="33" t="s">
        <v>20</v>
      </c>
      <c r="C57" s="50">
        <v>94963</v>
      </c>
      <c r="D57" s="35" t="s">
        <v>93</v>
      </c>
      <c r="E57" s="10" t="s">
        <v>54</v>
      </c>
      <c r="F57" s="36">
        <v>3.26</v>
      </c>
      <c r="G57" s="69">
        <v>245</v>
      </c>
      <c r="H57" s="30">
        <f t="shared" si="2"/>
        <v>310.61</v>
      </c>
      <c r="I57" s="30">
        <f t="shared" si="3"/>
        <v>1012.5885999999999</v>
      </c>
      <c r="J57" s="51" t="s">
        <v>24</v>
      </c>
      <c r="K57" s="110"/>
      <c r="L57" s="110"/>
      <c r="M57" s="59"/>
      <c r="N57" s="59"/>
    </row>
    <row r="58" spans="1:14" ht="33.200000000000003" customHeight="1" x14ac:dyDescent="0.2">
      <c r="A58" s="32" t="s">
        <v>94</v>
      </c>
      <c r="B58" s="33" t="s">
        <v>20</v>
      </c>
      <c r="C58" s="50">
        <v>92759</v>
      </c>
      <c r="D58" s="35" t="s">
        <v>95</v>
      </c>
      <c r="E58" s="11" t="s">
        <v>96</v>
      </c>
      <c r="F58" s="36">
        <v>85.92</v>
      </c>
      <c r="G58" s="69">
        <v>6.12</v>
      </c>
      <c r="H58" s="30">
        <f t="shared" si="2"/>
        <v>7.76</v>
      </c>
      <c r="I58" s="30">
        <f t="shared" si="3"/>
        <v>666.73919999999998</v>
      </c>
      <c r="J58" s="51" t="s">
        <v>24</v>
      </c>
      <c r="K58" s="110"/>
      <c r="L58" s="110"/>
      <c r="M58" s="59"/>
      <c r="N58" s="59"/>
    </row>
    <row r="59" spans="1:14" ht="8.25" customHeight="1" x14ac:dyDescent="0.2">
      <c r="A59" s="12" t="s">
        <v>97</v>
      </c>
      <c r="B59" s="27" t="s">
        <v>44</v>
      </c>
      <c r="C59" s="43">
        <v>36365</v>
      </c>
      <c r="D59" s="12" t="s">
        <v>98</v>
      </c>
      <c r="E59" s="40" t="s">
        <v>36</v>
      </c>
      <c r="F59" s="30">
        <v>60</v>
      </c>
      <c r="G59" s="66">
        <v>15.5</v>
      </c>
      <c r="H59" s="30">
        <f t="shared" si="2"/>
        <v>19.649999999999999</v>
      </c>
      <c r="I59" s="30">
        <f t="shared" si="3"/>
        <v>1179</v>
      </c>
      <c r="J59" s="47" t="s">
        <v>24</v>
      </c>
      <c r="K59" s="110"/>
      <c r="L59" s="110"/>
      <c r="M59" s="59"/>
      <c r="N59" s="59"/>
    </row>
    <row r="60" spans="1:14" ht="16.5" customHeight="1" x14ac:dyDescent="0.2">
      <c r="A60" s="12" t="s">
        <v>99</v>
      </c>
      <c r="B60" s="27" t="s">
        <v>44</v>
      </c>
      <c r="C60" s="43">
        <v>40870</v>
      </c>
      <c r="D60" s="35" t="s">
        <v>100</v>
      </c>
      <c r="E60" s="40" t="s">
        <v>36</v>
      </c>
      <c r="F60" s="30">
        <v>107.2</v>
      </c>
      <c r="G60" s="66">
        <v>22</v>
      </c>
      <c r="H60" s="30">
        <f t="shared" si="2"/>
        <v>27.89</v>
      </c>
      <c r="I60" s="30">
        <f t="shared" si="3"/>
        <v>2989.808</v>
      </c>
      <c r="J60" s="47" t="s">
        <v>24</v>
      </c>
      <c r="K60" s="110"/>
      <c r="L60" s="110"/>
      <c r="M60" s="59"/>
      <c r="N60" s="59"/>
    </row>
    <row r="61" spans="1:14" ht="33" customHeight="1" x14ac:dyDescent="0.2">
      <c r="A61" s="32" t="s">
        <v>101</v>
      </c>
      <c r="B61" s="33" t="s">
        <v>20</v>
      </c>
      <c r="C61" s="50">
        <v>84402</v>
      </c>
      <c r="D61" s="12" t="s">
        <v>102</v>
      </c>
      <c r="E61" s="11" t="s">
        <v>30</v>
      </c>
      <c r="F61" s="36">
        <v>1</v>
      </c>
      <c r="G61" s="69">
        <v>73</v>
      </c>
      <c r="H61" s="30">
        <f t="shared" si="2"/>
        <v>92.55</v>
      </c>
      <c r="I61" s="30">
        <f t="shared" si="3"/>
        <v>92.55</v>
      </c>
      <c r="J61" s="51" t="s">
        <v>24</v>
      </c>
      <c r="K61" s="110"/>
      <c r="L61" s="110"/>
      <c r="M61" s="59"/>
      <c r="N61" s="59"/>
    </row>
    <row r="62" spans="1:14" ht="8.25" customHeight="1" x14ac:dyDescent="0.2">
      <c r="A62" s="23" t="s">
        <v>103</v>
      </c>
      <c r="B62" s="24"/>
      <c r="C62" s="24"/>
      <c r="D62" s="21" t="s">
        <v>104</v>
      </c>
      <c r="E62" s="24"/>
      <c r="F62" s="24"/>
      <c r="G62" s="67"/>
      <c r="H62" s="24"/>
      <c r="I62" s="22">
        <f>I63</f>
        <v>1521.36</v>
      </c>
      <c r="J62" s="26"/>
      <c r="K62" s="110"/>
      <c r="L62" s="110"/>
      <c r="M62" s="59"/>
      <c r="N62" s="59"/>
    </row>
    <row r="63" spans="1:14" ht="8.25" customHeight="1" x14ac:dyDescent="0.2">
      <c r="A63" s="12" t="s">
        <v>105</v>
      </c>
      <c r="B63" s="27" t="s">
        <v>80</v>
      </c>
      <c r="C63" s="48">
        <v>3</v>
      </c>
      <c r="D63" s="12" t="s">
        <v>106</v>
      </c>
      <c r="E63" s="40" t="s">
        <v>82</v>
      </c>
      <c r="F63" s="30">
        <v>1</v>
      </c>
      <c r="G63" s="70">
        <v>1200</v>
      </c>
      <c r="H63" s="30">
        <f>ROUND(G63*(1+$I$10),2)</f>
        <v>1521.36</v>
      </c>
      <c r="I63" s="30">
        <f>H63*F63</f>
        <v>1521.36</v>
      </c>
      <c r="J63" s="47" t="s">
        <v>24</v>
      </c>
      <c r="K63" s="110"/>
      <c r="L63" s="110"/>
      <c r="M63" s="59"/>
      <c r="N63" s="59"/>
    </row>
    <row r="64" spans="1:14" ht="8.25" customHeight="1" x14ac:dyDescent="0.2">
      <c r="A64" s="23" t="s">
        <v>107</v>
      </c>
      <c r="B64" s="24"/>
      <c r="C64" s="24"/>
      <c r="D64" s="21" t="s">
        <v>108</v>
      </c>
      <c r="E64" s="24"/>
      <c r="F64" s="24"/>
      <c r="G64" s="67"/>
      <c r="H64" s="24"/>
      <c r="I64" s="22">
        <f>ROUND(I65+I66,2)</f>
        <v>5272.85</v>
      </c>
      <c r="J64" s="26"/>
      <c r="K64" s="110"/>
      <c r="L64" s="110"/>
      <c r="M64" s="59"/>
      <c r="N64" s="59"/>
    </row>
    <row r="65" spans="1:14" ht="16.5" customHeight="1" x14ac:dyDescent="0.2">
      <c r="A65" s="12" t="s">
        <v>109</v>
      </c>
      <c r="B65" s="27" t="s">
        <v>20</v>
      </c>
      <c r="C65" s="43">
        <v>88489</v>
      </c>
      <c r="D65" s="35" t="s">
        <v>110</v>
      </c>
      <c r="E65" s="29" t="s">
        <v>23</v>
      </c>
      <c r="F65" s="30">
        <v>402.42</v>
      </c>
      <c r="G65" s="66">
        <v>10</v>
      </c>
      <c r="H65" s="30">
        <f>ROUND(G65*(1+$I$10),2)</f>
        <v>12.68</v>
      </c>
      <c r="I65" s="30">
        <f>H65*F65</f>
        <v>5102.6855999999998</v>
      </c>
      <c r="J65" s="47" t="s">
        <v>24</v>
      </c>
      <c r="K65" s="110"/>
      <c r="L65" s="110"/>
      <c r="M65" s="59"/>
      <c r="N65" s="59"/>
    </row>
    <row r="66" spans="1:14" ht="24.75" customHeight="1" x14ac:dyDescent="0.2">
      <c r="A66" s="32" t="s">
        <v>111</v>
      </c>
      <c r="B66" s="33" t="s">
        <v>20</v>
      </c>
      <c r="C66" s="50">
        <v>88411</v>
      </c>
      <c r="D66" s="35" t="s">
        <v>112</v>
      </c>
      <c r="E66" s="10" t="s">
        <v>23</v>
      </c>
      <c r="F66" s="36">
        <v>122.42</v>
      </c>
      <c r="G66" s="69">
        <v>1.1000000000000001</v>
      </c>
      <c r="H66" s="30">
        <f>ROUND(G66*(1+$I$10),2)</f>
        <v>1.39</v>
      </c>
      <c r="I66" s="30">
        <f>H66*F66</f>
        <v>170.16379999999998</v>
      </c>
      <c r="J66" s="51" t="s">
        <v>24</v>
      </c>
      <c r="K66" s="110"/>
      <c r="L66" s="110"/>
      <c r="M66" s="59"/>
      <c r="N66" s="59"/>
    </row>
    <row r="67" spans="1:14" ht="8.25" customHeight="1" x14ac:dyDescent="0.2">
      <c r="A67" s="23" t="s">
        <v>113</v>
      </c>
      <c r="B67" s="24"/>
      <c r="C67" s="24"/>
      <c r="D67" s="21" t="s">
        <v>114</v>
      </c>
      <c r="E67" s="24"/>
      <c r="F67" s="24"/>
      <c r="G67" s="67"/>
      <c r="H67" s="24"/>
      <c r="I67" s="22">
        <f>I68</f>
        <v>1001</v>
      </c>
      <c r="J67" s="26"/>
      <c r="K67" s="110"/>
      <c r="L67" s="110"/>
      <c r="M67" s="59"/>
      <c r="N67" s="59"/>
    </row>
    <row r="68" spans="1:14" ht="8.25" customHeight="1" x14ac:dyDescent="0.2">
      <c r="A68" s="12" t="s">
        <v>115</v>
      </c>
      <c r="B68" s="27" t="s">
        <v>20</v>
      </c>
      <c r="C68" s="43">
        <v>9537</v>
      </c>
      <c r="D68" s="12" t="s">
        <v>116</v>
      </c>
      <c r="E68" s="29" t="s">
        <v>23</v>
      </c>
      <c r="F68" s="30">
        <v>385</v>
      </c>
      <c r="G68" s="66">
        <v>2.0499999999999998</v>
      </c>
      <c r="H68" s="30">
        <f>ROUND(G68*(1+$I$10),2)</f>
        <v>2.6</v>
      </c>
      <c r="I68" s="30">
        <f>H68*F68</f>
        <v>1001</v>
      </c>
      <c r="J68" s="47" t="s">
        <v>24</v>
      </c>
      <c r="K68" s="110"/>
      <c r="L68" s="110"/>
      <c r="M68" s="59"/>
      <c r="N68" s="59"/>
    </row>
    <row r="69" spans="1:14" ht="8.25" customHeight="1" x14ac:dyDescent="0.2">
      <c r="A69" s="111"/>
      <c r="B69" s="112"/>
      <c r="C69" s="112"/>
      <c r="D69" s="112"/>
      <c r="E69" s="112"/>
      <c r="F69" s="112"/>
      <c r="G69" s="112"/>
      <c r="H69" s="112"/>
      <c r="I69" s="113"/>
      <c r="J69" s="26"/>
      <c r="K69" s="110"/>
      <c r="L69" s="110"/>
      <c r="M69" s="59"/>
      <c r="N69" s="59"/>
    </row>
    <row r="70" spans="1:14" ht="22.5" customHeight="1" x14ac:dyDescent="0.2">
      <c r="A70" s="63"/>
      <c r="B70" s="100" t="s">
        <v>129</v>
      </c>
      <c r="C70" s="100"/>
      <c r="D70" s="100"/>
      <c r="E70" s="63"/>
      <c r="F70" s="63"/>
      <c r="G70" s="63"/>
      <c r="H70" s="63"/>
      <c r="I70" s="63"/>
      <c r="J70" s="63"/>
      <c r="K70" s="63"/>
      <c r="L70" s="63"/>
      <c r="M70" s="59"/>
      <c r="N70" s="59"/>
    </row>
    <row r="71" spans="1:14" ht="8.4499999999999993" customHeight="1" x14ac:dyDescent="0.15">
      <c r="A71" s="63"/>
      <c r="B71" s="101" t="s">
        <v>128</v>
      </c>
      <c r="C71" s="101"/>
      <c r="D71" s="101"/>
      <c r="E71" s="65"/>
      <c r="F71" s="65"/>
      <c r="G71" s="63"/>
      <c r="H71" s="63"/>
      <c r="I71" s="63"/>
      <c r="J71" s="63"/>
      <c r="K71" s="63"/>
      <c r="L71" s="63"/>
    </row>
    <row r="72" spans="1:14" ht="8.25" customHeight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</row>
    <row r="73" spans="1:14" ht="8.25" customHeigh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</row>
    <row r="74" spans="1:14" ht="8.25" customHeight="1" x14ac:dyDescent="0.2">
      <c r="A74" s="98"/>
      <c r="B74" s="98"/>
      <c r="C74" s="1"/>
      <c r="D74" s="1"/>
      <c r="E74" s="1"/>
      <c r="F74" s="1"/>
      <c r="G74" s="1"/>
      <c r="H74" s="53"/>
      <c r="I74" s="54"/>
      <c r="J74" s="1"/>
      <c r="K74" s="99"/>
      <c r="L74" s="99"/>
    </row>
  </sheetData>
  <sheetProtection algorithmName="SHA-512" hashValue="VpIB/A1cObc2XE0UsNP5OSTUbzjEpSOahazDLaqPCOi10p4Zi9fXJT4KnJPW7qfrcmp8qwGmnNpCwsTTypKRvg==" saltValue="GAriAgxL0wyuzD2d3WV8zQ==" spinCount="100000" sheet="1" objects="1" scenarios="1" selectLockedCells="1"/>
  <mergeCells count="17">
    <mergeCell ref="A10:F11"/>
    <mergeCell ref="G11:H11"/>
    <mergeCell ref="A8:I9"/>
    <mergeCell ref="A1:I7"/>
    <mergeCell ref="B12:C12"/>
    <mergeCell ref="E12:F13"/>
    <mergeCell ref="G12:I12"/>
    <mergeCell ref="B13:C13"/>
    <mergeCell ref="K44:L69"/>
    <mergeCell ref="A69:I69"/>
    <mergeCell ref="B16:H16"/>
    <mergeCell ref="A72:L72"/>
    <mergeCell ref="A73:L73"/>
    <mergeCell ref="A74:B74"/>
    <mergeCell ref="K74:L74"/>
    <mergeCell ref="B70:D70"/>
    <mergeCell ref="B71:D71"/>
  </mergeCell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L10" sqref="L10"/>
    </sheetView>
  </sheetViews>
  <sheetFormatPr defaultRowHeight="12.75" x14ac:dyDescent="0.2"/>
  <cols>
    <col min="7" max="7" width="33.83203125" customWidth="1"/>
    <col min="8" max="8" width="19.5" customWidth="1"/>
    <col min="10" max="10" width="20.33203125" customWidth="1"/>
    <col min="11" max="11" width="9.6640625" customWidth="1"/>
    <col min="12" max="12" width="20.6640625" customWidth="1"/>
    <col min="14" max="14" width="14.5" bestFit="1" customWidth="1"/>
    <col min="16" max="16" width="16.83203125" customWidth="1"/>
  </cols>
  <sheetData>
    <row r="1" spans="1:16" ht="13.5" thickBot="1" x14ac:dyDescent="0.25"/>
    <row r="2" spans="1:16" ht="15" x14ac:dyDescent="0.25">
      <c r="A2" s="73"/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</row>
    <row r="3" spans="1:16" ht="15" x14ac:dyDescent="0.25">
      <c r="A3" s="77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1:16" ht="15" x14ac:dyDescent="0.25">
      <c r="A4" s="81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</row>
    <row r="5" spans="1:16" ht="15" thickBot="1" x14ac:dyDescent="0.25">
      <c r="A5" s="85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4"/>
    </row>
    <row r="6" spans="1:16" ht="15.75" thickBot="1" x14ac:dyDescent="0.3">
      <c r="A6" s="141" t="s">
        <v>130</v>
      </c>
      <c r="B6" s="142"/>
      <c r="C6" s="142"/>
      <c r="D6" s="142"/>
      <c r="E6" s="142"/>
      <c r="F6" s="142"/>
      <c r="G6" s="143"/>
      <c r="H6" s="144" t="s">
        <v>131</v>
      </c>
      <c r="I6" s="145"/>
      <c r="J6" s="146" t="s">
        <v>132</v>
      </c>
      <c r="K6" s="145"/>
      <c r="L6" s="146" t="s">
        <v>133</v>
      </c>
      <c r="M6" s="145"/>
      <c r="N6" s="144" t="s">
        <v>134</v>
      </c>
      <c r="O6" s="145"/>
    </row>
    <row r="7" spans="1:16" ht="15" x14ac:dyDescent="0.25">
      <c r="A7" s="86" t="s">
        <v>135</v>
      </c>
      <c r="B7" s="147" t="str">
        <f>'PLANILHA '!D17</f>
        <v>PLACA DA OBRA</v>
      </c>
      <c r="C7" s="148"/>
      <c r="D7" s="148"/>
      <c r="E7" s="148"/>
      <c r="F7" s="148"/>
      <c r="G7" s="149"/>
      <c r="H7" s="87">
        <f>N7*I7</f>
        <v>887.45</v>
      </c>
      <c r="I7" s="94">
        <v>1</v>
      </c>
      <c r="J7" s="87" t="s">
        <v>137</v>
      </c>
      <c r="K7" s="94" t="s">
        <v>137</v>
      </c>
      <c r="L7" s="87" t="s">
        <v>137</v>
      </c>
      <c r="M7" s="94" t="s">
        <v>137</v>
      </c>
      <c r="N7" s="150">
        <f>'PLANILHA '!I17</f>
        <v>887.45</v>
      </c>
      <c r="O7" s="151"/>
      <c r="P7" s="93"/>
    </row>
    <row r="8" spans="1:16" ht="15" x14ac:dyDescent="0.25">
      <c r="A8" s="86" t="s">
        <v>136</v>
      </c>
      <c r="B8" s="133" t="str">
        <f>'PLANILHA '!D19</f>
        <v>INSTALAÇÃO ELÉTRICA</v>
      </c>
      <c r="C8" s="134"/>
      <c r="D8" s="134"/>
      <c r="E8" s="134"/>
      <c r="F8" s="134"/>
      <c r="G8" s="135"/>
      <c r="H8" s="88">
        <f t="shared" ref="H8:H10" si="0">N8*I8</f>
        <v>21103.853999999996</v>
      </c>
      <c r="I8" s="95">
        <v>0.3</v>
      </c>
      <c r="J8" s="88">
        <f t="shared" ref="J8:J10" si="1">N8*K8</f>
        <v>35173.089999999997</v>
      </c>
      <c r="K8" s="95">
        <v>0.5</v>
      </c>
      <c r="L8" s="88">
        <f>N8*M8</f>
        <v>14069.235999999999</v>
      </c>
      <c r="M8" s="95">
        <v>0.2</v>
      </c>
      <c r="N8" s="136">
        <f>'PLANILHA '!I19</f>
        <v>70346.179999999993</v>
      </c>
      <c r="O8" s="137"/>
      <c r="P8" s="93"/>
    </row>
    <row r="9" spans="1:16" ht="15" x14ac:dyDescent="0.25">
      <c r="A9" s="86" t="s">
        <v>138</v>
      </c>
      <c r="B9" s="133" t="str">
        <f>'PLANILHA '!D51</f>
        <v>ESTRUTURA METÁLICA E REVESTIMENTO EM ACM</v>
      </c>
      <c r="C9" s="134"/>
      <c r="D9" s="134"/>
      <c r="E9" s="134"/>
      <c r="F9" s="134"/>
      <c r="G9" s="135"/>
      <c r="H9" s="88">
        <f t="shared" si="0"/>
        <v>31490.042000000001</v>
      </c>
      <c r="I9" s="95">
        <v>0.2</v>
      </c>
      <c r="J9" s="88">
        <f t="shared" si="1"/>
        <v>78725.104999999996</v>
      </c>
      <c r="K9" s="95">
        <v>0.5</v>
      </c>
      <c r="L9" s="88">
        <f>N9*M9</f>
        <v>47235.062999999995</v>
      </c>
      <c r="M9" s="95">
        <v>0.3</v>
      </c>
      <c r="N9" s="136">
        <f>'PLANILHA '!I51</f>
        <v>157450.21</v>
      </c>
      <c r="O9" s="137"/>
      <c r="P9" s="93"/>
    </row>
    <row r="10" spans="1:16" ht="30" customHeight="1" x14ac:dyDescent="0.25">
      <c r="A10" s="86" t="s">
        <v>139</v>
      </c>
      <c r="B10" s="138" t="str">
        <f>'PLANILHA '!D54</f>
        <v>FECHAMENTO EM ALVENARIA , CONDUTORES PLUVIAIS E QUADRO
DE DISTRIBUIÇÃO PARA ABRIGO DE TOMADAS</v>
      </c>
      <c r="C10" s="139"/>
      <c r="D10" s="139"/>
      <c r="E10" s="139"/>
      <c r="F10" s="139"/>
      <c r="G10" s="140"/>
      <c r="H10" s="88">
        <f t="shared" si="0"/>
        <v>7393.99</v>
      </c>
      <c r="I10" s="95">
        <v>0.5</v>
      </c>
      <c r="J10" s="88">
        <f t="shared" si="1"/>
        <v>7393.99</v>
      </c>
      <c r="K10" s="95">
        <v>0.5</v>
      </c>
      <c r="L10" s="88" t="s">
        <v>137</v>
      </c>
      <c r="M10" s="95" t="s">
        <v>137</v>
      </c>
      <c r="N10" s="136">
        <f>'PLANILHA '!I54</f>
        <v>14787.98</v>
      </c>
      <c r="O10" s="137"/>
      <c r="P10" s="93"/>
    </row>
    <row r="11" spans="1:16" ht="15" x14ac:dyDescent="0.25">
      <c r="A11" s="86" t="s">
        <v>140</v>
      </c>
      <c r="B11" s="133" t="str">
        <f>'PLANILHA '!D62</f>
        <v>ENTRADA DE ENERGIA PADRÃO CPFL/RGE</v>
      </c>
      <c r="C11" s="134"/>
      <c r="D11" s="134"/>
      <c r="E11" s="134"/>
      <c r="F11" s="134"/>
      <c r="G11" s="135"/>
      <c r="H11" s="88">
        <f>N11*I11</f>
        <v>1521.36</v>
      </c>
      <c r="I11" s="95">
        <v>1</v>
      </c>
      <c r="J11" s="89" t="s">
        <v>137</v>
      </c>
      <c r="K11" s="96" t="s">
        <v>137</v>
      </c>
      <c r="L11" s="88" t="s">
        <v>137</v>
      </c>
      <c r="M11" s="95" t="s">
        <v>137</v>
      </c>
      <c r="N11" s="136">
        <f>'PLANILHA '!I62</f>
        <v>1521.36</v>
      </c>
      <c r="O11" s="137"/>
      <c r="P11" s="93"/>
    </row>
    <row r="12" spans="1:16" ht="15" x14ac:dyDescent="0.25">
      <c r="A12" s="86" t="s">
        <v>141</v>
      </c>
      <c r="B12" s="133" t="str">
        <f>'PLANILHA '!D64</f>
        <v>PINTURA</v>
      </c>
      <c r="C12" s="134"/>
      <c r="D12" s="134"/>
      <c r="E12" s="134"/>
      <c r="F12" s="134"/>
      <c r="G12" s="135"/>
      <c r="H12" s="89" t="s">
        <v>137</v>
      </c>
      <c r="I12" s="96" t="s">
        <v>137</v>
      </c>
      <c r="J12" s="89" t="s">
        <v>137</v>
      </c>
      <c r="K12" s="96" t="s">
        <v>137</v>
      </c>
      <c r="L12" s="88">
        <f t="shared" ref="L12:L13" si="2">N12*M12</f>
        <v>5272.85</v>
      </c>
      <c r="M12" s="95">
        <v>1</v>
      </c>
      <c r="N12" s="136">
        <f>'PLANILHA '!I64</f>
        <v>5272.85</v>
      </c>
      <c r="O12" s="137"/>
      <c r="P12" s="93"/>
    </row>
    <row r="13" spans="1:16" ht="15.75" thickBot="1" x14ac:dyDescent="0.3">
      <c r="A13" s="86" t="s">
        <v>142</v>
      </c>
      <c r="B13" s="133" t="str">
        <f>'PLANILHA '!D67</f>
        <v>SERVIÇOS FINAIS</v>
      </c>
      <c r="C13" s="134"/>
      <c r="D13" s="134"/>
      <c r="E13" s="134"/>
      <c r="F13" s="134"/>
      <c r="G13" s="135"/>
      <c r="H13" s="89" t="s">
        <v>137</v>
      </c>
      <c r="I13" s="96" t="s">
        <v>137</v>
      </c>
      <c r="J13" s="89" t="s">
        <v>137</v>
      </c>
      <c r="K13" s="96" t="s">
        <v>137</v>
      </c>
      <c r="L13" s="88">
        <f t="shared" si="2"/>
        <v>1001</v>
      </c>
      <c r="M13" s="95">
        <v>1</v>
      </c>
      <c r="N13" s="136">
        <f>'PLANILHA '!I67</f>
        <v>1001</v>
      </c>
      <c r="O13" s="137"/>
      <c r="P13" s="93"/>
    </row>
    <row r="14" spans="1:16" ht="15.75" thickBot="1" x14ac:dyDescent="0.3">
      <c r="A14" s="129" t="s">
        <v>143</v>
      </c>
      <c r="B14" s="130"/>
      <c r="C14" s="130"/>
      <c r="D14" s="130"/>
      <c r="E14" s="130"/>
      <c r="F14" s="130"/>
      <c r="G14" s="130"/>
      <c r="H14" s="90">
        <f>H7+H8+H9+H10+H11</f>
        <v>62396.695999999996</v>
      </c>
      <c r="I14" s="91">
        <f>H14/N14</f>
        <v>0.24832822674745669</v>
      </c>
      <c r="J14" s="90">
        <f>J8+J9+J10</f>
        <v>121292.185</v>
      </c>
      <c r="K14" s="91">
        <f>J14/N14</f>
        <v>0.48272224573196099</v>
      </c>
      <c r="L14" s="90">
        <f>L8+L9+L12+L13</f>
        <v>67578.14899999999</v>
      </c>
      <c r="M14" s="91">
        <f>L14/N14</f>
        <v>0.26894952752058238</v>
      </c>
      <c r="N14" s="131">
        <f>SUM(N7:O13)</f>
        <v>251267.02999999997</v>
      </c>
      <c r="O14" s="132"/>
    </row>
    <row r="15" spans="1:16" x14ac:dyDescent="0.2">
      <c r="P15" s="93"/>
    </row>
    <row r="16" spans="1:16" x14ac:dyDescent="0.2">
      <c r="N16" s="93"/>
    </row>
    <row r="17" spans="12:14" x14ac:dyDescent="0.2">
      <c r="L17" s="92"/>
      <c r="N17" s="92"/>
    </row>
    <row r="18" spans="12:14" x14ac:dyDescent="0.2">
      <c r="L18" s="97"/>
    </row>
  </sheetData>
  <sheetProtection sheet="1" objects="1" scenarios="1"/>
  <mergeCells count="21">
    <mergeCell ref="B7:G7"/>
    <mergeCell ref="N7:O7"/>
    <mergeCell ref="A6:G6"/>
    <mergeCell ref="H6:I6"/>
    <mergeCell ref="J6:K6"/>
    <mergeCell ref="L6:M6"/>
    <mergeCell ref="N6:O6"/>
    <mergeCell ref="B8:G8"/>
    <mergeCell ref="N8:O8"/>
    <mergeCell ref="B9:G9"/>
    <mergeCell ref="N9:O9"/>
    <mergeCell ref="B10:G10"/>
    <mergeCell ref="N10:O10"/>
    <mergeCell ref="A14:G14"/>
    <mergeCell ref="N14:O14"/>
    <mergeCell ref="B11:G11"/>
    <mergeCell ref="N11:O11"/>
    <mergeCell ref="B12:G12"/>
    <mergeCell ref="N12:O12"/>
    <mergeCell ref="B13:G13"/>
    <mergeCell ref="N13:O13"/>
  </mergeCells>
  <pageMargins left="0.511811024" right="0.511811024" top="0.78740157499999996" bottom="0.78740157499999996" header="0.31496062000000002" footer="0.3149606200000000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</vt:lpstr>
      <vt:lpstr>CRONOGRAMA</vt:lpstr>
      <vt:lpstr>CRONOGRAMA!Area_de_impressao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alexandre.bernardi@caixa.gov.br;mateus.m.oliveira@caixa.gov.br;diego.l.leite@caixa.gov.br</dc:creator>
  <cp:lastModifiedBy>USER</cp:lastModifiedBy>
  <cp:lastPrinted>2018-05-14T18:50:44Z</cp:lastPrinted>
  <dcterms:created xsi:type="dcterms:W3CDTF">2018-05-14T14:34:33Z</dcterms:created>
  <dcterms:modified xsi:type="dcterms:W3CDTF">2018-05-14T19:07:00Z</dcterms:modified>
</cp:coreProperties>
</file>