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 tabRatio="603"/>
  </bookViews>
  <sheets>
    <sheet name="Planilha" sheetId="1" r:id="rId1"/>
    <sheet name="Cronograma" sheetId="3" r:id="rId2"/>
    <sheet name="BDI" sheetId="4" r:id="rId3"/>
  </sheets>
  <definedNames>
    <definedName name="_xlnm.Print_Area" localSheetId="2">BDI!$A$1:$G$24</definedName>
    <definedName name="_xlnm.Print_Area" localSheetId="1">Cronograma!$A$1:$M$19</definedName>
    <definedName name="_xlnm.Print_Area" localSheetId="0">Planilha!$A$1:$N$46</definedName>
  </definedNames>
  <calcPr calcId="162913"/>
</workbook>
</file>

<file path=xl/calcChain.xml><?xml version="1.0" encoding="utf-8"?>
<calcChain xmlns="http://schemas.openxmlformats.org/spreadsheetml/2006/main">
  <c r="F14" i="4" l="1"/>
  <c r="F15" i="4" s="1"/>
  <c r="L8" i="1" l="1"/>
  <c r="L7" i="1" s="1"/>
  <c r="K8" i="1"/>
  <c r="K7" i="1" s="1"/>
  <c r="L14" i="1"/>
  <c r="K14" i="1"/>
  <c r="N14" i="1" l="1"/>
  <c r="N8" i="1"/>
  <c r="A13" i="3" l="1"/>
  <c r="A12" i="3"/>
  <c r="A11" i="3"/>
  <c r="A10" i="3"/>
  <c r="A9" i="3"/>
  <c r="A8" i="3"/>
  <c r="A7" i="3"/>
  <c r="A6" i="3"/>
  <c r="B13" i="3"/>
  <c r="B12" i="3"/>
  <c r="B11" i="3"/>
  <c r="B10" i="3"/>
  <c r="B9" i="3"/>
  <c r="B8" i="3"/>
  <c r="B7" i="3"/>
  <c r="B6" i="3"/>
  <c r="L20" i="1" l="1"/>
  <c r="K20" i="1"/>
  <c r="N20" i="1" s="1"/>
  <c r="L26" i="1"/>
  <c r="K26" i="1"/>
  <c r="N26" i="1" l="1"/>
  <c r="L37" i="1"/>
  <c r="K37" i="1"/>
  <c r="L36" i="1"/>
  <c r="K36" i="1"/>
  <c r="N36" i="1" s="1"/>
  <c r="N37" i="1" l="1"/>
  <c r="L43" i="1"/>
  <c r="K43" i="1"/>
  <c r="L42" i="1"/>
  <c r="K42" i="1"/>
  <c r="N42" i="1" s="1"/>
  <c r="L41" i="1"/>
  <c r="L39" i="1" s="1"/>
  <c r="K41" i="1"/>
  <c r="K39" i="1" s="1"/>
  <c r="L40" i="1"/>
  <c r="K40" i="1"/>
  <c r="N40" i="1" s="1"/>
  <c r="N43" i="1" l="1"/>
  <c r="N41" i="1"/>
  <c r="L45" i="1" l="1"/>
  <c r="L44" i="1" s="1"/>
  <c r="K45" i="1"/>
  <c r="K44" i="1" s="1"/>
  <c r="N45" i="1" l="1"/>
  <c r="N44" i="1"/>
  <c r="K13" i="3" s="1"/>
  <c r="L38" i="1"/>
  <c r="L35" i="1"/>
  <c r="L33" i="1"/>
  <c r="L32" i="1" s="1"/>
  <c r="L31" i="1"/>
  <c r="L30" i="1"/>
  <c r="L29" i="1"/>
  <c r="L28" i="1"/>
  <c r="L27" i="1"/>
  <c r="L24" i="1"/>
  <c r="L23" i="1"/>
  <c r="L22" i="1"/>
  <c r="L21" i="1"/>
  <c r="L19" i="1"/>
  <c r="L17" i="1"/>
  <c r="L16" i="1"/>
  <c r="L13" i="1"/>
  <c r="L12" i="1"/>
  <c r="L11" i="1"/>
  <c r="L10" i="1"/>
  <c r="K38" i="1"/>
  <c r="K35" i="1"/>
  <c r="K33" i="1"/>
  <c r="K32" i="1" s="1"/>
  <c r="K31" i="1"/>
  <c r="K30" i="1"/>
  <c r="K29" i="1"/>
  <c r="K28" i="1"/>
  <c r="K27" i="1"/>
  <c r="K24" i="1"/>
  <c r="K23" i="1"/>
  <c r="K22" i="1"/>
  <c r="K21" i="1"/>
  <c r="K19" i="1"/>
  <c r="K17" i="1"/>
  <c r="K13" i="1"/>
  <c r="K16" i="1"/>
  <c r="K12" i="1"/>
  <c r="K11" i="1"/>
  <c r="K10" i="1"/>
  <c r="L9" i="1"/>
  <c r="K9" i="1"/>
  <c r="V75" i="1"/>
  <c r="V76" i="1" s="1"/>
  <c r="V70" i="1"/>
  <c r="V69" i="1"/>
  <c r="V64" i="1"/>
  <c r="V63" i="1"/>
  <c r="V62" i="1"/>
  <c r="V66" i="1" s="1"/>
  <c r="Q57" i="1"/>
  <c r="Q58" i="1" s="1"/>
  <c r="Q59" i="1" s="1"/>
  <c r="R58" i="1" s="1"/>
  <c r="Q56" i="1"/>
  <c r="L18" i="1" l="1"/>
  <c r="G13" i="3"/>
  <c r="I13" i="3"/>
  <c r="K18" i="1"/>
  <c r="L25" i="1"/>
  <c r="K25" i="1"/>
  <c r="L34" i="1"/>
  <c r="K34" i="1"/>
  <c r="N11" i="1"/>
  <c r="N13" i="1"/>
  <c r="V71" i="1"/>
  <c r="N9" i="1"/>
  <c r="V65" i="1"/>
  <c r="N12" i="1"/>
  <c r="N33" i="1"/>
  <c r="N10" i="1"/>
  <c r="N38" i="1"/>
  <c r="N35" i="1"/>
  <c r="N34" i="1" l="1"/>
  <c r="K11" i="3" s="1"/>
  <c r="K15" i="1"/>
  <c r="L15" i="1"/>
  <c r="N30" i="1"/>
  <c r="N31" i="1"/>
  <c r="N21" i="1"/>
  <c r="N23" i="1"/>
  <c r="N27" i="1"/>
  <c r="N28" i="1"/>
  <c r="N29" i="1"/>
  <c r="N22" i="1"/>
  <c r="G11" i="3" l="1"/>
  <c r="I11" i="3"/>
  <c r="K46" i="1"/>
  <c r="L46" i="1"/>
  <c r="N46" i="1" l="1"/>
  <c r="N24" i="1"/>
  <c r="N16" i="1" l="1"/>
  <c r="N17" i="1"/>
  <c r="N25" i="1"/>
  <c r="K9" i="3" s="1"/>
  <c r="N15" i="1"/>
  <c r="K7" i="3" s="1"/>
  <c r="G7" i="3" l="1"/>
  <c r="I7" i="3"/>
  <c r="G9" i="3"/>
  <c r="I9" i="3"/>
  <c r="N18" i="1"/>
  <c r="K8" i="3" s="1"/>
  <c r="N19" i="1"/>
  <c r="G8" i="3" l="1"/>
  <c r="I8" i="3"/>
  <c r="N39" i="1"/>
  <c r="K12" i="3" s="1"/>
  <c r="G12" i="3" l="1"/>
  <c r="I12" i="3"/>
  <c r="N32" i="1"/>
  <c r="K10" i="3" s="1"/>
  <c r="I10" i="3" l="1"/>
  <c r="G10" i="3"/>
  <c r="I14" i="3"/>
  <c r="N7" i="1"/>
  <c r="K6" i="3" s="1"/>
  <c r="G6" i="3" l="1"/>
  <c r="G14" i="3" s="1"/>
  <c r="I6" i="3"/>
  <c r="K14" i="3"/>
  <c r="J14" i="3" s="1"/>
  <c r="H14" i="3" l="1"/>
  <c r="M14" i="3" s="1"/>
</calcChain>
</file>

<file path=xl/sharedStrings.xml><?xml version="1.0" encoding="utf-8"?>
<sst xmlns="http://schemas.openxmlformats.org/spreadsheetml/2006/main" count="208" uniqueCount="147">
  <si>
    <t>PREÇO TOTAL</t>
  </si>
  <si>
    <t>CÓD.</t>
  </si>
  <si>
    <t>DESCRIÇÃO DO SERVIÇO</t>
  </si>
  <si>
    <t>QTD.</t>
  </si>
  <si>
    <t>UNID.</t>
  </si>
  <si>
    <t>TOTAL DO ORÇAMENTO</t>
  </si>
  <si>
    <t>PLANILHA DE ORÇAMENTO GLOBAL</t>
  </si>
  <si>
    <t>MATERIAL</t>
  </si>
  <si>
    <t>MÃO DE OBRA</t>
  </si>
  <si>
    <t>PREÇOS UNITÁRIOS</t>
  </si>
  <si>
    <t>SERVIÇOS PRELIMINARES</t>
  </si>
  <si>
    <t>Total do item</t>
  </si>
  <si>
    <t>.1- ESCAVAÇÃO MANUAL DE VALAS COM PROFUNDIDADE MENOR OU IGUAL A 1,30 m DE PROFUNDIDADE</t>
  </si>
  <si>
    <t>.2- ESCAVAÇÃO MECANIZADA PARA BLOCO DE COROAMENTO OU SAPATA, COM RETROESCAVADEIRA</t>
  </si>
  <si>
    <t xml:space="preserve">1 - </t>
  </si>
  <si>
    <t xml:space="preserve">2 - </t>
  </si>
  <si>
    <t>3 -</t>
  </si>
  <si>
    <t>ESTACA ESCAVADA E BLOCO DE COROAMENTO</t>
  </si>
  <si>
    <t>m</t>
  </si>
  <si>
    <t>.2- ARMAÇÃO DE PILAR OU VIGA EM EDIFICAÇÃO TÉRREA UTILIZANDO AÇO CA-50 10 mm</t>
  </si>
  <si>
    <t>kg</t>
  </si>
  <si>
    <t>.3- ARMAÇÃO DE PILAR OU VIGA EM EDIFICAÇÃO TÉRREA UTILIZANDO AÇO CA-60 5,0 mm</t>
  </si>
  <si>
    <t>m2</t>
  </si>
  <si>
    <t>m3</t>
  </si>
  <si>
    <t>COMP. 01</t>
  </si>
  <si>
    <t>4 -</t>
  </si>
  <si>
    <t xml:space="preserve">VIGAS BALDRAMES </t>
  </si>
  <si>
    <t>COTAÇÃO 01</t>
  </si>
  <si>
    <t>Unid.</t>
  </si>
  <si>
    <t/>
  </si>
  <si>
    <t>ESTRUTURA METÁLICA E COBERTURA</t>
  </si>
  <si>
    <t>ALUAÇO</t>
  </si>
  <si>
    <t>MIRANPEDRAS</t>
  </si>
  <si>
    <t>LBN</t>
  </si>
  <si>
    <t>MÉDIA</t>
  </si>
  <si>
    <t>MEDIANA</t>
  </si>
  <si>
    <t>UN</t>
  </si>
  <si>
    <t>COMPOSICAO</t>
  </si>
  <si>
    <t>88316</t>
  </si>
  <si>
    <t>SERVENTE COM ENCARGOS COMPLEMENTARES</t>
  </si>
  <si>
    <t>H</t>
  </si>
  <si>
    <t>92716</t>
  </si>
  <si>
    <t>APARELHO PARA CORTE E SOLDA OXI-ACETILENO SOBRE RODAS, INCLUSIVE CILINDROS E MAÇARICOS - CHP DIURNO. AF_12/2015</t>
  </si>
  <si>
    <t>CHP</t>
  </si>
  <si>
    <t>1,4465000</t>
  </si>
  <si>
    <t>92717</t>
  </si>
  <si>
    <t>APARELHO PARA CORTE E SOLDA OXI-ACETILENO SOBRE RODAS, INCLUSIVE CILINDROS E MAÇARICOS - CHI DIURNO. AF_12/2015</t>
  </si>
  <si>
    <t>CHI</t>
  </si>
  <si>
    <t>3,5307000</t>
  </si>
  <si>
    <t>MAT.</t>
  </si>
  <si>
    <t>M.O</t>
  </si>
  <si>
    <t>COMP. 02</t>
  </si>
  <si>
    <t>REMOÇÃO DE PILARES METÁLICOS, COM ALTURA MENOR QUE 8M, DE FORMA MANUAL,</t>
  </si>
  <si>
    <t>REMOÇÃO DE LUMINÁRIA</t>
  </si>
  <si>
    <t>ELETRICISTA COM ENCARGOS COMPLEMENTARES</t>
  </si>
  <si>
    <t>m.o</t>
  </si>
  <si>
    <t>mat.</t>
  </si>
  <si>
    <t>COMPOSIÇÃO 02</t>
  </si>
  <si>
    <t>COMPOSIÇÃO 03</t>
  </si>
  <si>
    <t>COMP. 03</t>
  </si>
  <si>
    <t>SERVIÇOS FINAIS</t>
  </si>
  <si>
    <t>COMPOSIÇÃO 04</t>
  </si>
  <si>
    <t>COMP. 04</t>
  </si>
  <si>
    <t>.1- LIMPEZA FINAL DA OBRA</t>
  </si>
  <si>
    <t>LIMPEZA FINAL DA OBRA</t>
  </si>
  <si>
    <t xml:space="preserve"> </t>
  </si>
  <si>
    <t>COBERTURA DE QUADRA ESPORTIVA, BAIRRO SANTO EXPEDITO - Prefeitura Municipal de Aratiba</t>
  </si>
  <si>
    <t>SINAPI ( REF. 02/2019) - PORTO ALEGRE/ RIO GRANDE DO SUL                                BDI: 20,34% (ACORDÃO Nº 2622/2013 - TCU)</t>
  </si>
  <si>
    <t>.1- ESTACA ESCAVADA MECANICAMENTE, DN 40 cm, ATÉ 9 m DE COMPRIMENTO, CONCRETO LANÇADO POR CAMINHÃO BETONEIRA (INCLUSO MOBILIZAÇÃO E DESMOBILIZAÇÃO)</t>
  </si>
  <si>
    <t>ATERRAMENTO DA ESTRUTURA METÁLICA</t>
  </si>
  <si>
    <t>74166/1</t>
  </si>
  <si>
    <r>
      <t xml:space="preserve">.1- </t>
    </r>
    <r>
      <rPr>
        <b/>
        <sz val="10"/>
        <rFont val="Times"/>
      </rPr>
      <t>1)</t>
    </r>
    <r>
      <rPr>
        <sz val="10"/>
        <rFont val="Times"/>
      </rPr>
      <t xml:space="preserve"> 10 PILARES METÁLICOS COM DIMENSÕES DE 280X280 mm, CONFECCIONADO COM PERFIL DE CHAPA DOBRADA ESP. 4,76 mm, FLANGE INFERIOR DAS COLUNAS COM CHAPA DE AÇO ESP. 1'' E FLANGE SUPERIOR DAS COLUNAS COM CHAPA DE AÇO ESP. 1/4'',  CHUMBADORES DE 1'' INSERIDOS EM BLOCO DE COROAMENTO PARA A FIXAÇÃO DAS COLUNAS; </t>
    </r>
    <r>
      <rPr>
        <b/>
        <sz val="10"/>
        <rFont val="Times"/>
      </rPr>
      <t>2)</t>
    </r>
    <r>
      <rPr>
        <sz val="10"/>
        <rFont val="Times"/>
      </rPr>
      <t xml:space="preserve"> 05 TESOURAS TRELIÇADAS FORMATO DUAS ÁGUAS, CONFECCIONADAS EM PERFIL 'U' 127X50X3,00 mm (BANZOS) E PERFIL 'U' 100x40X2,50 mm (MONTANTES E DIAGONAIS); </t>
    </r>
    <r>
      <rPr>
        <b/>
        <sz val="10"/>
        <rFont val="Times"/>
      </rPr>
      <t>3)</t>
    </r>
    <r>
      <rPr>
        <sz val="10"/>
        <rFont val="Times"/>
      </rPr>
      <t xml:space="preserve"> TERÇAMENTO ENRIJECIDO COM PERFIL CARTOLA 100x50x2,66 mm; </t>
    </r>
    <r>
      <rPr>
        <b/>
        <sz val="10"/>
        <rFont val="Times"/>
      </rPr>
      <t xml:space="preserve">4) </t>
    </r>
    <r>
      <rPr>
        <sz val="10"/>
        <rFont val="Times"/>
      </rPr>
      <t xml:space="preserve">SUPORTE DAS TERÇAS, TIRANTES DE CONTRAVENTAMENTO HORIZONTAL EM 'X', PARAFUSOS PARA FIXAÇÃO DA ESTRUTURA E FLANGES DE LIGAÇÃO; </t>
    </r>
    <r>
      <rPr>
        <b/>
        <sz val="10"/>
        <rFont val="Times"/>
      </rPr>
      <t xml:space="preserve">5) </t>
    </r>
    <r>
      <rPr>
        <sz val="10"/>
        <rFont val="Times"/>
      </rPr>
      <t xml:space="preserve">355 m2 DE TELHA TP 40 COM ESP. DE 0,50 mm, ALUZINC NATURAL; </t>
    </r>
    <r>
      <rPr>
        <b/>
        <sz val="10"/>
        <rFont val="Times"/>
      </rPr>
      <t xml:space="preserve">6) </t>
    </r>
    <r>
      <rPr>
        <sz val="10"/>
        <rFont val="Times"/>
      </rPr>
      <t>47 m DE CALHA NAS DIMENSÕES DE 15X20 cm - INCLUSO PINTURA COM TINTA ESMALTE SINTÉTICO</t>
    </r>
  </si>
  <si>
    <t>INSTALAÇÃO PLUVIAL</t>
  </si>
  <si>
    <t>MERCADO</t>
  </si>
  <si>
    <t>.4- CAIXA DE PASSAGEM 30X30X40 cm, COM TAMPA E DRENO DE BRITA</t>
  </si>
  <si>
    <t>.2- JOELHO 90°, PVC, SÉRIE R, ÁGUA PLUVIAL,JUNTA ELÁSTICA, DN 100 mm - FORNECIMENTO E INSTALAÇÃO</t>
  </si>
  <si>
    <t>.3- LUVA SIMPLES, PVC, SÉRIE R, ÁGUA PLUVIAL, JUNTA ELÁSTICA, DN 100 mm - FORNECIMENTO E INSTALAÇÃO</t>
  </si>
  <si>
    <t>.1- CAIXA EM CONCRETO PRÉ-MOLDADO, DN 60 cm, COM TAMBA - FORNECIMENTO E INSTALAÇÃO</t>
  </si>
  <si>
    <t xml:space="preserve">.2- CORDOALHA DE COBRE NÚ 50 mm², ENTERRADA, SEM ISOLADOR </t>
  </si>
  <si>
    <t>.3- HASTE DE ATERRAMENTO 5/8'' PARA SPDA - FORNECIMENTO E INSTALAÇÃO</t>
  </si>
  <si>
    <t>.4- TERMINAL SAPATA OU CONECTOR PARA CABO 50 mm² COM ATÉ 4 PARAFUSOS</t>
  </si>
  <si>
    <t>.4- FABRICAÇÃO, MONTAGEM E DESMONTAGEM DE FÔRMA PARA VIGA BALDRAME, EM MADEIRA SERRADA, E=2,5 cm, 4 UTILIZAÇÕES</t>
  </si>
  <si>
    <t>.5- LASTRO DE VALA COM PREPARO DE FUNDO, COM CAMADA DE BRITA E LANÇAMENTO MANUAL (E=  5 cm)</t>
  </si>
  <si>
    <t>.6 - CONCRETO BOMBEÁVEL 25 MPa, COM USO DE BOMB - LANÇAMENTO, ADENSAMENTO E ACABAMENTO</t>
  </si>
  <si>
    <t>.1- TUBO DE PVC, SÉRIE R, ÁGUA PLUVIAL, DN 100 mm, EM RAMAIS DE ENCAMINHAMENTO OU CONDUTORES VERTICAIS - FORNECIMENTO E INSTALAÇÃO</t>
  </si>
  <si>
    <t>.1- ARMAÇÃO DE PILAR OU VIGA EM EDIFICAÇÃO TÉRREA UTILIZANDO AÇO CA-50 12,50 mm</t>
  </si>
  <si>
    <t>.5- FABRICAÇÃO, MONTAGEM E DESMONTAGEM DE FÔRMA PARA BLOCO DE COROAMENTO, EM MADEIRA SERRADA, E=2,5 cm, 4 UTILIZAÇÕES</t>
  </si>
  <si>
    <t xml:space="preserve">MOVIMENTOS DE TERRA </t>
  </si>
  <si>
    <t>DESCRIÇÃO</t>
  </si>
  <si>
    <t>30 DIAS</t>
  </si>
  <si>
    <t>60 DIAS</t>
  </si>
  <si>
    <t>TOTAL</t>
  </si>
  <si>
    <t>CRONOGRAMA FÍSICO-FINANCEIRO</t>
  </si>
  <si>
    <t>Rua José Maliska, sem número, Bairro Santo Expedito, Aratiba/RS</t>
  </si>
  <si>
    <t>Mês</t>
  </si>
  <si>
    <t>74209/001</t>
  </si>
  <si>
    <t>.2- DEMOLIÇÃO DE ESTRUTURA EM CONCRETO ARMADO, DE FORMA MANUAL, SEM REAPROVEITAMENTO</t>
  </si>
  <si>
    <t>.3- REMOÇÃO DE PILAR METÁLICO, COM ALT. MENOR QUE 8 m, DE FORMA MANUAL, COM REAPROVEITAMENTO</t>
  </si>
  <si>
    <t>.4- REMOÇÃO DE CABOS ELÉTRICOS, DE FORMA MANUAL, SEM REAPROVEITAMENTO</t>
  </si>
  <si>
    <t>.5- MONTAGEM E DESMONTAGEM DE ANDAIME  TUBULAR TIPO TORRE (P/ REMOÇÃO DE LUMINÁRIAS)</t>
  </si>
  <si>
    <t>.6- REMOÇÃO DE CONJUNTO COM 03 (TRÊS) LUMINÁRIAS EM PILAR METÁLICO, COM REAPROVEITAMENTO</t>
  </si>
  <si>
    <t>.3- ARMAÇÃO DE BLOCO, VIGA BALDRAME OU SAPATA, AÇO CA-50 10 mm</t>
  </si>
  <si>
    <t>.2- ARMADURA LONGITUDINAL/TRANSVERSAL  PARA ESTACA COM SEÇÃO CIRCULAR, AÇO CA-50 12,50 mm</t>
  </si>
  <si>
    <t>.4- ARMAÇÃO UTILIZANDO AÇO CA-60 5,0 mm</t>
  </si>
  <si>
    <t>.7- LOCACÃO DE CONTAINER 2,30  X  6,00 M, ALT. 2,50 M, COM 1 SANITÁRIO, PARA ESCRITÓRIO, COMPLETO, SEM DIVISÓRIAS INTERNAS</t>
  </si>
  <si>
    <t>.1- PLACA DE OBRA EM CHAPA DE AÇO GALVANIZADO (1m x 1m)</t>
  </si>
  <si>
    <r>
      <rPr>
        <sz val="10"/>
        <rFont val="Times New Roman"/>
        <family val="1"/>
      </rPr>
      <t xml:space="preserve">Proponente
</t>
    </r>
    <r>
      <rPr>
        <b/>
        <sz val="10"/>
        <rFont val="Times New Roman"/>
        <family val="1"/>
      </rPr>
      <t>Municipio de Aratiba</t>
    </r>
  </si>
  <si>
    <r>
      <rPr>
        <sz val="10"/>
        <rFont val="Times New Roman"/>
        <family val="1"/>
      </rPr>
      <t xml:space="preserve">Objeto
</t>
    </r>
    <r>
      <rPr>
        <b/>
        <sz val="10"/>
        <rFont val="Times New Roman"/>
        <family val="1"/>
      </rPr>
      <t>Cobertura de Quadra em Estrutura Metálica</t>
    </r>
  </si>
  <si>
    <r>
      <rPr>
        <sz val="10"/>
        <rFont val="Times New Roman"/>
        <family val="1"/>
      </rPr>
      <t xml:space="preserve">Empreendimento/Apelido
</t>
    </r>
    <r>
      <rPr>
        <b/>
        <sz val="10"/>
        <rFont val="Times New Roman"/>
        <family val="1"/>
      </rPr>
      <t>COBERTURA DE QUADRA</t>
    </r>
  </si>
  <si>
    <t>Tipo de Obra (conforme Acórdão 2622/2013 - TCU):</t>
  </si>
  <si>
    <t xml:space="preserve">  - Construção de Edifícios (também para Reformas)                                                                                                      </t>
  </si>
  <si>
    <t>ITENS</t>
  </si>
  <si>
    <t>SIGLAS</t>
  </si>
  <si>
    <t>VALORES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</si>
  <si>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</si>
  <si>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</si>
  <si>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</si>
  <si>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</si>
  <si>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</si>
  <si>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</si>
  <si>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</si>
  <si>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</si>
  <si>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</si>
  <si>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</si>
  <si>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</si>
  <si>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</si>
  <si>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</si>
  <si>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</si>
  <si>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</si>
  <si>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</si>
  <si>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conforme Acórdão 2622/2013 - TCU</t>
  </si>
  <si>
    <t>BDI RESULTANTE</t>
  </si>
  <si>
    <t>FÓRMULA UTILIZADA:</t>
  </si>
  <si>
    <r>
      <rPr>
        <vertAlign val="superscript"/>
        <sz val="10"/>
        <rFont val="Times New Roman"/>
        <family val="1"/>
      </rPr>
      <t xml:space="preserve">Declaro que, conforme legislação tributária municipal, a </t>
    </r>
    <r>
      <rPr>
        <b/>
        <vertAlign val="superscript"/>
        <sz val="10"/>
        <rFont val="Times New Roman"/>
        <family val="1"/>
      </rPr>
      <t xml:space="preserve">base de cálculo </t>
    </r>
    <r>
      <rPr>
        <vertAlign val="superscript"/>
        <sz val="10"/>
        <rFont val="Times New Roman"/>
        <family val="1"/>
      </rPr>
      <t xml:space="preserve">do ISS corresponde a </t>
    </r>
    <r>
      <rPr>
        <sz val="10"/>
        <rFont val="Times New Roman"/>
        <family val="1"/>
      </rPr>
      <t xml:space="preserve"> 2,50%              </t>
    </r>
  </si>
  <si>
    <r>
      <rPr>
        <vertAlign val="superscript"/>
        <sz val="10"/>
        <rFont val="Times New Roman"/>
        <family val="1"/>
      </rPr>
      <t xml:space="preserve">do valor deste tipo de obra e, sobre esta base, incide ISS com </t>
    </r>
    <r>
      <rPr>
        <b/>
        <vertAlign val="superscript"/>
        <sz val="10"/>
        <rFont val="Times New Roman"/>
        <family val="1"/>
      </rPr>
      <t xml:space="preserve">alíquota </t>
    </r>
    <r>
      <rPr>
        <vertAlign val="superscript"/>
        <sz val="10"/>
        <rFont val="Times New Roman"/>
        <family val="1"/>
      </rPr>
      <t xml:space="preserve">de </t>
    </r>
    <r>
      <rPr>
        <sz val="10"/>
        <rFont val="Times New Roman"/>
        <family val="1"/>
      </rPr>
      <t xml:space="preserve"> 2,50%              </t>
    </r>
  </si>
  <si>
    <t xml:space="preserve"> Observações:                                                                                                                                                            </t>
  </si>
  <si>
    <t>Responsável Técnico pela Elaboração do Orçamento:</t>
  </si>
  <si>
    <t>Nome: Renan Scapinello CREA/CAU: CREA SC122089-2 ART/RRT: 10155648</t>
  </si>
  <si>
    <r>
      <rPr>
        <vertAlign val="superscript"/>
        <sz val="10"/>
        <rFont val="Times New Roman"/>
        <family val="1"/>
      </rPr>
      <t xml:space="preserve">Data: </t>
    </r>
    <r>
      <rPr>
        <sz val="10"/>
        <rFont val="Times New Roman"/>
        <family val="1"/>
      </rPr>
      <t xml:space="preserve"> 22/04/2019  </t>
    </r>
  </si>
  <si>
    <t>5 -</t>
  </si>
  <si>
    <t>6 -</t>
  </si>
  <si>
    <t>7 -</t>
  </si>
  <si>
    <t>8 -</t>
  </si>
  <si>
    <r>
      <t xml:space="preserve"> </t>
    </r>
    <r>
      <rPr>
        <b/>
        <sz val="10"/>
        <rFont val="Times"/>
      </rPr>
      <t xml:space="preserve">       PREÇOS TOTAIS  (C/ BDI</t>
    </r>
    <r>
      <rPr>
        <b/>
        <sz val="10"/>
        <rFont val="Times"/>
        <family val="1"/>
      </rPr>
      <t>)</t>
    </r>
  </si>
  <si>
    <t>Empresa:                                                                                                                                                                                                         CNPJ:</t>
  </si>
  <si>
    <t>Profissional Responsável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</si>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</sst>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"/>
      <family val="1"/>
    </font>
    <font>
      <b/>
      <sz val="12"/>
      <name val="Times"/>
      <family val="1"/>
    </font>
    <font>
      <b/>
      <sz val="11"/>
      <name val="Calibri"/>
      <family val="2"/>
      <scheme val="minor"/>
    </font>
    <font>
      <b/>
      <sz val="10"/>
      <color theme="1"/>
      <name val="Times"/>
      <family val="1"/>
    </font>
    <font>
      <b/>
      <sz val="10"/>
      <name val="Times"/>
      <family val="1"/>
    </font>
    <font>
      <b/>
      <i/>
      <sz val="10"/>
      <color theme="1"/>
      <name val="Times"/>
      <family val="1"/>
    </font>
    <font>
      <b/>
      <sz val="10"/>
      <name val="Times"/>
    </font>
    <font>
      <b/>
      <sz val="10"/>
      <color theme="1"/>
      <name val="Times"/>
    </font>
    <font>
      <sz val="10"/>
      <name val="Times"/>
      <family val="1"/>
    </font>
    <font>
      <sz val="10"/>
      <name val="Times"/>
    </font>
    <font>
      <sz val="12"/>
      <color theme="1"/>
      <name val="Times New Roman"/>
      <family val="1"/>
    </font>
    <font>
      <sz val="12"/>
      <name val="Times"/>
      <family val="1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name val="Times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8"/>
      </patternFill>
    </fill>
    <fill>
      <patternFill patternType="solid">
        <fgColor rgb="FFFFFF99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medium">
        <color indexed="64"/>
      </right>
      <top style="double">
        <color rgb="FF3F3F3F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7" borderId="26" applyNumberFormat="0" applyAlignment="0" applyProtection="0"/>
    <xf numFmtId="0" fontId="22" fillId="0" borderId="0"/>
    <xf numFmtId="9" fontId="4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/>
    <xf numFmtId="164" fontId="0" fillId="0" borderId="0" xfId="4" applyFont="1" applyAlignment="1">
      <alignment horizontal="right"/>
    </xf>
    <xf numFmtId="165" fontId="0" fillId="0" borderId="0" xfId="5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Alignment="1"/>
    <xf numFmtId="164" fontId="7" fillId="0" borderId="0" xfId="4" applyFont="1" applyAlignment="1">
      <alignment horizontal="right"/>
    </xf>
    <xf numFmtId="0" fontId="7" fillId="0" borderId="0" xfId="0" applyFont="1" applyBorder="1" applyAlignment="1"/>
    <xf numFmtId="164" fontId="7" fillId="0" borderId="0" xfId="4" applyFont="1" applyBorder="1" applyAlignment="1">
      <alignment horizontal="right"/>
    </xf>
    <xf numFmtId="164" fontId="8" fillId="0" borderId="0" xfId="4" applyFont="1" applyAlignment="1">
      <alignment horizontal="right"/>
    </xf>
    <xf numFmtId="0" fontId="6" fillId="0" borderId="0" xfId="0" applyFont="1" applyBorder="1"/>
    <xf numFmtId="0" fontId="2" fillId="0" borderId="0" xfId="0" applyFont="1" applyBorder="1"/>
    <xf numFmtId="164" fontId="2" fillId="0" borderId="0" xfId="4" applyFont="1" applyBorder="1"/>
    <xf numFmtId="164" fontId="7" fillId="0" borderId="0" xfId="0" applyNumberFormat="1" applyFont="1" applyBorder="1"/>
    <xf numFmtId="164" fontId="7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164" fontId="6" fillId="0" borderId="0" xfId="4" applyFont="1" applyBorder="1"/>
    <xf numFmtId="2" fontId="6" fillId="0" borderId="0" xfId="0" applyNumberFormat="1" applyFont="1" applyBorder="1"/>
    <xf numFmtId="164" fontId="2" fillId="0" borderId="0" xfId="0" applyNumberFormat="1" applyFont="1" applyBorder="1"/>
    <xf numFmtId="0" fontId="6" fillId="0" borderId="0" xfId="0" applyFont="1" applyBorder="1" applyAlignment="1">
      <alignment horizontal="right"/>
    </xf>
    <xf numFmtId="164" fontId="7" fillId="0" borderId="0" xfId="4" applyFont="1" applyBorder="1" applyAlignment="1"/>
    <xf numFmtId="164" fontId="7" fillId="0" borderId="0" xfId="4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/>
    <xf numFmtId="164" fontId="19" fillId="0" borderId="0" xfId="4" applyFont="1" applyBorder="1"/>
    <xf numFmtId="0" fontId="0" fillId="0" borderId="0" xfId="0" applyBorder="1" applyAlignment="1"/>
    <xf numFmtId="164" fontId="7" fillId="0" borderId="0" xfId="4" applyFont="1" applyBorder="1"/>
    <xf numFmtId="164" fontId="8" fillId="0" borderId="0" xfId="4" applyFont="1" applyBorder="1"/>
    <xf numFmtId="0" fontId="7" fillId="0" borderId="11" xfId="0" applyFont="1" applyBorder="1"/>
    <xf numFmtId="164" fontId="8" fillId="0" borderId="13" xfId="0" applyNumberFormat="1" applyFont="1" applyBorder="1"/>
    <xf numFmtId="0" fontId="23" fillId="8" borderId="17" xfId="7" applyFont="1" applyFill="1" applyBorder="1" applyAlignment="1">
      <alignment horizontal="center" vertical="center" wrapText="1"/>
    </xf>
    <xf numFmtId="0" fontId="23" fillId="8" borderId="17" xfId="7" applyFont="1" applyFill="1" applyBorder="1" applyAlignment="1">
      <alignment horizontal="left" vertical="center" wrapText="1"/>
    </xf>
    <xf numFmtId="4" fontId="23" fillId="8" borderId="17" xfId="7" applyNumberFormat="1" applyFont="1" applyFill="1" applyBorder="1" applyAlignment="1">
      <alignment horizontal="center" vertical="center" wrapText="1"/>
    </xf>
    <xf numFmtId="164" fontId="23" fillId="8" borderId="17" xfId="4" applyFont="1" applyFill="1" applyBorder="1" applyAlignment="1">
      <alignment horizontal="center" vertical="center" wrapText="1"/>
    </xf>
    <xf numFmtId="0" fontId="24" fillId="0" borderId="0" xfId="0" applyFont="1" applyBorder="1"/>
    <xf numFmtId="2" fontId="24" fillId="0" borderId="0" xfId="0" applyNumberFormat="1" applyFont="1" applyBorder="1"/>
    <xf numFmtId="0" fontId="26" fillId="0" borderId="0" xfId="0" applyFont="1" applyBorder="1"/>
    <xf numFmtId="0" fontId="25" fillId="0" borderId="0" xfId="0" applyFont="1" applyBorder="1" applyAlignment="1"/>
    <xf numFmtId="164" fontId="28" fillId="0" borderId="0" xfId="0" applyNumberFormat="1" applyFont="1" applyBorder="1" applyAlignment="1"/>
    <xf numFmtId="0" fontId="25" fillId="0" borderId="0" xfId="0" applyFont="1" applyBorder="1"/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164" fontId="30" fillId="0" borderId="0" xfId="0" applyNumberFormat="1" applyFont="1" applyBorder="1"/>
    <xf numFmtId="0" fontId="23" fillId="8" borderId="0" xfId="7" applyFont="1" applyFill="1" applyBorder="1" applyAlignment="1">
      <alignment horizontal="center" vertical="center" wrapText="1"/>
    </xf>
    <xf numFmtId="0" fontId="23" fillId="8" borderId="0" xfId="7" applyFont="1" applyFill="1" applyBorder="1" applyAlignment="1">
      <alignment horizontal="left" vertical="center" wrapText="1"/>
    </xf>
    <xf numFmtId="4" fontId="23" fillId="8" borderId="0" xfId="7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23" fillId="8" borderId="0" xfId="4" applyFont="1" applyFill="1" applyBorder="1" applyAlignment="1">
      <alignment horizontal="center" vertical="center" wrapText="1"/>
    </xf>
    <xf numFmtId="0" fontId="0" fillId="0" borderId="0" xfId="0" quotePrefix="1"/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Protection="1"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164" fontId="17" fillId="0" borderId="18" xfId="4" applyFont="1" applyBorder="1" applyAlignment="1" applyProtection="1">
      <alignment vertical="center"/>
      <protection locked="0"/>
    </xf>
    <xf numFmtId="164" fontId="17" fillId="0" borderId="10" xfId="4" applyFont="1" applyBorder="1" applyAlignment="1" applyProtection="1">
      <alignment horizontal="center" vertical="center"/>
      <protection locked="0"/>
    </xf>
    <xf numFmtId="164" fontId="17" fillId="0" borderId="18" xfId="4" applyFont="1" applyBorder="1" applyAlignment="1" applyProtection="1">
      <alignment horizontal="center" vertical="center"/>
      <protection locked="0"/>
    </xf>
    <xf numFmtId="164" fontId="17" fillId="0" borderId="18" xfId="4" quotePrefix="1" applyFont="1" applyBorder="1" applyAlignment="1" applyProtection="1">
      <alignment horizontal="center" vertical="center"/>
      <protection locked="0"/>
    </xf>
    <xf numFmtId="164" fontId="14" fillId="5" borderId="3" xfId="4" applyFont="1" applyFill="1" applyBorder="1" applyAlignment="1" applyProtection="1">
      <alignment horizontal="right"/>
    </xf>
    <xf numFmtId="164" fontId="12" fillId="5" borderId="10" xfId="4" applyFont="1" applyFill="1" applyBorder="1" applyAlignment="1" applyProtection="1">
      <alignment horizontal="center"/>
    </xf>
    <xf numFmtId="164" fontId="14" fillId="5" borderId="10" xfId="4" applyFont="1" applyFill="1" applyBorder="1" applyAlignment="1" applyProtection="1">
      <alignment horizontal="right"/>
    </xf>
    <xf numFmtId="0" fontId="12" fillId="6" borderId="11" xfId="1" applyFont="1" applyFill="1" applyBorder="1" applyAlignment="1" applyProtection="1">
      <alignment horizontal="center" vertical="center"/>
    </xf>
    <xf numFmtId="164" fontId="15" fillId="6" borderId="17" xfId="4" applyFont="1" applyFill="1" applyBorder="1" applyAlignment="1" applyProtection="1">
      <alignment horizontal="right"/>
    </xf>
    <xf numFmtId="164" fontId="18" fillId="6" borderId="17" xfId="4" applyFont="1" applyFill="1" applyBorder="1" applyAlignment="1" applyProtection="1">
      <alignment horizontal="right"/>
    </xf>
    <xf numFmtId="0" fontId="17" fillId="0" borderId="18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 vertical="center"/>
    </xf>
    <xf numFmtId="164" fontId="17" fillId="0" borderId="18" xfId="4" applyFont="1" applyBorder="1" applyAlignment="1" applyProtection="1">
      <alignment vertical="center"/>
    </xf>
    <xf numFmtId="164" fontId="17" fillId="0" borderId="17" xfId="4" applyFont="1" applyBorder="1" applyAlignment="1" applyProtection="1">
      <alignment vertical="center"/>
    </xf>
    <xf numFmtId="164" fontId="17" fillId="0" borderId="18" xfId="4" applyFont="1" applyFill="1" applyBorder="1" applyAlignment="1" applyProtection="1">
      <alignment vertical="center"/>
    </xf>
    <xf numFmtId="0" fontId="13" fillId="6" borderId="11" xfId="1" applyFont="1" applyFill="1" applyBorder="1" applyAlignment="1" applyProtection="1">
      <alignment horizontal="center" vertical="center"/>
    </xf>
    <xf numFmtId="164" fontId="13" fillId="6" borderId="17" xfId="4" applyFont="1" applyFill="1" applyBorder="1" applyAlignment="1" applyProtection="1">
      <alignment horizontal="right"/>
    </xf>
    <xf numFmtId="164" fontId="17" fillId="6" borderId="17" xfId="4" applyFont="1" applyFill="1" applyBorder="1" applyAlignment="1" applyProtection="1">
      <alignment horizontal="right"/>
    </xf>
    <xf numFmtId="0" fontId="17" fillId="0" borderId="10" xfId="0" applyFont="1" applyBorder="1" applyAlignment="1" applyProtection="1">
      <alignment horizontal="center" vertical="center"/>
    </xf>
    <xf numFmtId="164" fontId="17" fillId="0" borderId="10" xfId="4" applyFont="1" applyBorder="1" applyAlignment="1" applyProtection="1">
      <alignment horizontal="center" vertical="center"/>
    </xf>
    <xf numFmtId="164" fontId="17" fillId="0" borderId="10" xfId="4" applyFont="1" applyBorder="1" applyAlignment="1" applyProtection="1">
      <alignment horizontal="right"/>
    </xf>
    <xf numFmtId="164" fontId="17" fillId="0" borderId="10" xfId="4" applyFont="1" applyFill="1" applyBorder="1" applyAlignment="1" applyProtection="1">
      <alignment horizontal="right"/>
    </xf>
    <xf numFmtId="164" fontId="20" fillId="6" borderId="17" xfId="4" applyFont="1" applyFill="1" applyBorder="1" applyAlignment="1" applyProtection="1">
      <alignment horizontal="right"/>
    </xf>
    <xf numFmtId="164" fontId="17" fillId="0" borderId="18" xfId="4" applyFont="1" applyBorder="1" applyAlignment="1" applyProtection="1">
      <alignment horizontal="center" vertical="center"/>
    </xf>
    <xf numFmtId="164" fontId="17" fillId="0" borderId="18" xfId="4" applyFont="1" applyFill="1" applyBorder="1" applyAlignment="1" applyProtection="1">
      <alignment horizontal="center" vertical="center"/>
    </xf>
    <xf numFmtId="2" fontId="17" fillId="0" borderId="18" xfId="0" applyNumberFormat="1" applyFont="1" applyBorder="1" applyAlignment="1" applyProtection="1">
      <alignment horizontal="center" vertical="center"/>
    </xf>
    <xf numFmtId="164" fontId="17" fillId="0" borderId="10" xfId="4" applyFont="1" applyFill="1" applyBorder="1" applyAlignment="1" applyProtection="1">
      <alignment horizontal="center" vertical="center"/>
    </xf>
    <xf numFmtId="164" fontId="13" fillId="6" borderId="12" xfId="4" applyFont="1" applyFill="1" applyBorder="1" applyAlignment="1" applyProtection="1">
      <alignment horizontal="right"/>
    </xf>
    <xf numFmtId="164" fontId="20" fillId="6" borderId="12" xfId="4" applyFont="1" applyFill="1" applyBorder="1" applyAlignment="1" applyProtection="1">
      <alignment horizontal="right"/>
    </xf>
    <xf numFmtId="164" fontId="13" fillId="6" borderId="25" xfId="4" applyFont="1" applyFill="1" applyBorder="1" applyAlignment="1" applyProtection="1">
      <alignment horizontal="right"/>
    </xf>
    <xf numFmtId="0" fontId="17" fillId="0" borderId="1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164" fontId="15" fillId="5" borderId="20" xfId="4" applyFont="1" applyFill="1" applyBorder="1" applyAlignment="1" applyProtection="1">
      <alignment horizontal="right"/>
    </xf>
    <xf numFmtId="164" fontId="31" fillId="5" borderId="20" xfId="4" applyFont="1" applyFill="1" applyBorder="1" applyAlignment="1" applyProtection="1">
      <alignment horizontal="right"/>
    </xf>
    <xf numFmtId="164" fontId="15" fillId="5" borderId="21" xfId="4" applyFont="1" applyFill="1" applyBorder="1" applyAlignment="1" applyProtection="1">
      <alignment horizontal="right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protection locked="0"/>
    </xf>
    <xf numFmtId="164" fontId="7" fillId="0" borderId="0" xfId="4" applyFont="1" applyAlignment="1" applyProtection="1">
      <alignment horizontal="right"/>
      <protection locked="0"/>
    </xf>
    <xf numFmtId="0" fontId="9" fillId="0" borderId="0" xfId="0" applyFont="1" applyBorder="1" applyAlignment="1" applyProtection="1">
      <protection locked="0"/>
    </xf>
    <xf numFmtId="164" fontId="9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164" fontId="7" fillId="0" borderId="0" xfId="4" applyFont="1" applyBorder="1" applyAlignment="1" applyProtection="1">
      <alignment horizontal="right"/>
      <protection locked="0"/>
    </xf>
    <xf numFmtId="164" fontId="7" fillId="0" borderId="0" xfId="0" applyNumberFormat="1" applyFont="1" applyBorder="1" applyProtection="1">
      <protection locked="0"/>
    </xf>
    <xf numFmtId="0" fontId="32" fillId="0" borderId="33" xfId="0" applyFont="1" applyBorder="1" applyAlignment="1" applyProtection="1">
      <alignment horizontal="center"/>
    </xf>
    <xf numFmtId="164" fontId="32" fillId="0" borderId="33" xfId="0" applyNumberFormat="1" applyFont="1" applyBorder="1" applyProtection="1"/>
    <xf numFmtId="9" fontId="32" fillId="0" borderId="38" xfId="8" applyFont="1" applyBorder="1" applyAlignment="1" applyProtection="1">
      <alignment horizontal="center"/>
    </xf>
    <xf numFmtId="9" fontId="32" fillId="0" borderId="38" xfId="8" applyFont="1" applyBorder="1" applyProtection="1"/>
    <xf numFmtId="0" fontId="0" fillId="0" borderId="38" xfId="0" applyBorder="1" applyProtection="1"/>
    <xf numFmtId="0" fontId="32" fillId="0" borderId="29" xfId="0" applyFont="1" applyBorder="1" applyAlignment="1" applyProtection="1">
      <alignment horizontal="center"/>
    </xf>
    <xf numFmtId="164" fontId="32" fillId="0" borderId="29" xfId="0" applyNumberFormat="1" applyFont="1" applyBorder="1" applyProtection="1"/>
    <xf numFmtId="9" fontId="32" fillId="0" borderId="30" xfId="8" applyFont="1" applyBorder="1" applyAlignment="1" applyProtection="1">
      <alignment horizontal="center"/>
    </xf>
    <xf numFmtId="9" fontId="32" fillId="0" borderId="30" xfId="8" applyFont="1" applyBorder="1" applyProtection="1"/>
    <xf numFmtId="0" fontId="0" fillId="0" borderId="30" xfId="0" applyBorder="1" applyProtection="1"/>
    <xf numFmtId="9" fontId="32" fillId="0" borderId="30" xfId="8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/>
    </xf>
    <xf numFmtId="164" fontId="32" fillId="0" borderId="31" xfId="0" applyNumberFormat="1" applyFont="1" applyBorder="1" applyProtection="1"/>
    <xf numFmtId="9" fontId="32" fillId="0" borderId="32" xfId="8" applyFont="1" applyBorder="1" applyProtection="1"/>
    <xf numFmtId="9" fontId="32" fillId="0" borderId="32" xfId="8" applyFont="1" applyBorder="1" applyAlignment="1" applyProtection="1">
      <alignment horizontal="center" vertical="center"/>
    </xf>
    <xf numFmtId="0" fontId="0" fillId="0" borderId="32" xfId="0" applyBorder="1" applyProtection="1"/>
    <xf numFmtId="0" fontId="0" fillId="0" borderId="0" xfId="0" applyProtection="1"/>
    <xf numFmtId="164" fontId="32" fillId="0" borderId="39" xfId="0" applyNumberFormat="1" applyFont="1" applyBorder="1" applyAlignment="1" applyProtection="1">
      <alignment horizontal="center" vertical="center"/>
    </xf>
    <xf numFmtId="10" fontId="32" fillId="0" borderId="28" xfId="8" applyNumberFormat="1" applyFont="1" applyBorder="1" applyAlignment="1" applyProtection="1">
      <alignment horizontal="center" vertical="center"/>
    </xf>
    <xf numFmtId="10" fontId="32" fillId="0" borderId="28" xfId="0" applyNumberFormat="1" applyFont="1" applyBorder="1" applyAlignment="1" applyProtection="1">
      <alignment horizontal="center" vertical="center"/>
    </xf>
    <xf numFmtId="0" fontId="26" fillId="0" borderId="0" xfId="0" applyFont="1" applyProtection="1"/>
    <xf numFmtId="0" fontId="0" fillId="0" borderId="0" xfId="0" applyBorder="1" applyProtection="1"/>
    <xf numFmtId="0" fontId="32" fillId="0" borderId="0" xfId="0" applyFont="1" applyBorder="1" applyProtection="1"/>
    <xf numFmtId="0" fontId="34" fillId="0" borderId="40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left" vertical="top"/>
    </xf>
    <xf numFmtId="0" fontId="34" fillId="0" borderId="0" xfId="0" applyFont="1" applyFill="1" applyBorder="1" applyAlignment="1" applyProtection="1">
      <alignment horizontal="left" vertical="top"/>
    </xf>
    <xf numFmtId="0" fontId="34" fillId="0" borderId="35" xfId="0" applyFont="1" applyFill="1" applyBorder="1" applyAlignment="1" applyProtection="1">
      <alignment horizontal="left" vertical="top"/>
    </xf>
    <xf numFmtId="0" fontId="36" fillId="0" borderId="48" xfId="0" applyFont="1" applyFill="1" applyBorder="1" applyAlignment="1" applyProtection="1">
      <alignment horizontal="center" vertical="top" wrapText="1"/>
    </xf>
    <xf numFmtId="0" fontId="35" fillId="0" borderId="48" xfId="0" applyFont="1" applyFill="1" applyBorder="1" applyAlignment="1" applyProtection="1">
      <alignment horizontal="center" vertical="top" wrapText="1"/>
    </xf>
    <xf numFmtId="0" fontId="34" fillId="0" borderId="34" xfId="0" applyFont="1" applyFill="1" applyBorder="1" applyAlignment="1" applyProtection="1">
      <alignment horizontal="left" vertical="top"/>
    </xf>
    <xf numFmtId="0" fontId="34" fillId="0" borderId="34" xfId="0" applyFont="1" applyFill="1" applyBorder="1" applyAlignment="1" applyProtection="1">
      <alignment horizontal="left" vertical="top" indent="2"/>
    </xf>
    <xf numFmtId="0" fontId="35" fillId="0" borderId="3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left" vertical="top"/>
    </xf>
    <xf numFmtId="0" fontId="34" fillId="0" borderId="37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7" fillId="7" borderId="26" xfId="6" applyFont="1" applyAlignment="1" applyProtection="1">
      <alignment horizontal="center" vertical="center"/>
      <protection locked="0"/>
    </xf>
    <xf numFmtId="164" fontId="13" fillId="5" borderId="4" xfId="4" applyFont="1" applyFill="1" applyBorder="1" applyAlignment="1" applyProtection="1">
      <alignment horizontal="center" vertical="center" wrapText="1"/>
    </xf>
    <xf numFmtId="164" fontId="13" fillId="5" borderId="5" xfId="4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2" fillId="5" borderId="3" xfId="3" applyFont="1" applyFill="1" applyBorder="1" applyAlignment="1" applyProtection="1">
      <alignment horizontal="center" vertical="center"/>
      <protection locked="0"/>
    </xf>
    <xf numFmtId="0" fontId="12" fillId="5" borderId="10" xfId="3" applyFont="1" applyFill="1" applyBorder="1" applyAlignment="1" applyProtection="1">
      <alignment horizontal="center" vertical="center"/>
      <protection locked="0"/>
    </xf>
    <xf numFmtId="0" fontId="12" fillId="5" borderId="3" xfId="3" applyFont="1" applyFill="1" applyBorder="1" applyAlignment="1" applyProtection="1">
      <alignment horizontal="center" vertical="center"/>
    </xf>
    <xf numFmtId="0" fontId="12" fillId="5" borderId="10" xfId="3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64" fontId="12" fillId="5" borderId="3" xfId="4" applyFont="1" applyFill="1" applyBorder="1" applyAlignment="1" applyProtection="1">
      <alignment horizontal="center" vertical="center" wrapText="1"/>
    </xf>
    <xf numFmtId="164" fontId="12" fillId="5" borderId="10" xfId="4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6" borderId="13" xfId="1" applyFont="1" applyFill="1" applyBorder="1" applyAlignment="1" applyProtection="1">
      <alignment horizontal="center" vertical="center"/>
    </xf>
    <xf numFmtId="0" fontId="16" fillId="6" borderId="17" xfId="1" applyFont="1" applyFill="1" applyBorder="1" applyAlignment="1" applyProtection="1">
      <alignment horizontal="center" vertical="center"/>
    </xf>
    <xf numFmtId="0" fontId="13" fillId="6" borderId="17" xfId="1" applyFont="1" applyFill="1" applyBorder="1" applyAlignment="1" applyProtection="1">
      <alignment horizontal="center" vertical="center"/>
    </xf>
    <xf numFmtId="0" fontId="13" fillId="6" borderId="13" xfId="1" applyFont="1" applyFill="1" applyBorder="1" applyAlignment="1" applyProtection="1">
      <alignment horizontal="center" vertical="center"/>
    </xf>
    <xf numFmtId="0" fontId="13" fillId="6" borderId="12" xfId="1" applyFont="1" applyFill="1" applyBorder="1" applyAlignment="1" applyProtection="1">
      <alignment horizontal="left"/>
    </xf>
    <xf numFmtId="0" fontId="13" fillId="6" borderId="13" xfId="1" applyFont="1" applyFill="1" applyBorder="1" applyAlignment="1" applyProtection="1">
      <alignment horizontal="left"/>
    </xf>
    <xf numFmtId="0" fontId="17" fillId="0" borderId="18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8" borderId="11" xfId="7" applyFont="1" applyFill="1" applyBorder="1" applyAlignment="1">
      <alignment horizontal="center" vertical="center" wrapText="1"/>
    </xf>
    <xf numFmtId="0" fontId="23" fillId="8" borderId="13" xfId="7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3" fillId="8" borderId="0" xfId="7" applyFont="1" applyFill="1" applyBorder="1" applyAlignment="1">
      <alignment horizontal="center" vertical="center" wrapText="1"/>
    </xf>
    <xf numFmtId="0" fontId="13" fillId="6" borderId="12" xfId="1" applyFont="1" applyFill="1" applyBorder="1" applyAlignment="1" applyProtection="1">
      <alignment horizontal="left" vertical="center"/>
    </xf>
    <xf numFmtId="0" fontId="13" fillId="6" borderId="13" xfId="1" applyFont="1" applyFill="1" applyBorder="1" applyAlignment="1" applyProtection="1">
      <alignment horizontal="left" vertical="center"/>
    </xf>
    <xf numFmtId="0" fontId="17" fillId="0" borderId="17" xfId="0" applyFont="1" applyBorder="1" applyAlignment="1" applyProtection="1">
      <alignment wrapText="1"/>
    </xf>
    <xf numFmtId="0" fontId="7" fillId="0" borderId="0" xfId="0" applyFont="1" applyBorder="1" applyAlignment="1">
      <alignment horizontal="left"/>
    </xf>
    <xf numFmtId="0" fontId="17" fillId="0" borderId="10" xfId="0" applyFont="1" applyBorder="1" applyAlignment="1" applyProtection="1"/>
    <xf numFmtId="0" fontId="17" fillId="0" borderId="18" xfId="0" applyFont="1" applyBorder="1" applyAlignment="1" applyProtection="1">
      <alignment vertical="center" wrapText="1"/>
    </xf>
    <xf numFmtId="0" fontId="12" fillId="6" borderId="12" xfId="1" applyFont="1" applyFill="1" applyBorder="1" applyAlignment="1" applyProtection="1">
      <alignment horizontal="left" vertical="center"/>
    </xf>
    <xf numFmtId="0" fontId="12" fillId="6" borderId="13" xfId="1" applyFont="1" applyFill="1" applyBorder="1" applyAlignment="1" applyProtection="1">
      <alignment horizontal="left" vertical="center"/>
    </xf>
    <xf numFmtId="0" fontId="17" fillId="0" borderId="18" xfId="0" applyFont="1" applyBorder="1" applyAlignment="1" applyProtection="1"/>
    <xf numFmtId="0" fontId="17" fillId="0" borderId="10" xfId="0" applyFont="1" applyBorder="1" applyAlignment="1" applyProtection="1">
      <alignment vertical="center" wrapText="1"/>
    </xf>
    <xf numFmtId="0" fontId="17" fillId="0" borderId="18" xfId="0" applyFont="1" applyBorder="1" applyAlignment="1" applyProtection="1">
      <alignment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5" fillId="5" borderId="19" xfId="2" applyFont="1" applyFill="1" applyBorder="1" applyAlignment="1" applyProtection="1">
      <alignment horizontal="right"/>
      <protection locked="0"/>
    </xf>
    <xf numFmtId="0" fontId="15" fillId="5" borderId="1" xfId="2" applyFont="1" applyFill="1" applyBorder="1" applyAlignment="1" applyProtection="1">
      <alignment horizontal="right"/>
      <protection locked="0"/>
    </xf>
    <xf numFmtId="0" fontId="18" fillId="0" borderId="18" xfId="0" applyFont="1" applyBorder="1" applyAlignment="1" applyProtection="1">
      <alignment horizontal="left" vertical="top" wrapText="1"/>
    </xf>
    <xf numFmtId="0" fontId="29" fillId="0" borderId="36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57" xfId="0" applyFont="1" applyBorder="1" applyAlignment="1" applyProtection="1">
      <alignment horizontal="left" vertical="center"/>
      <protection locked="0"/>
    </xf>
    <xf numFmtId="0" fontId="29" fillId="0" borderId="58" xfId="0" applyFont="1" applyBorder="1" applyAlignment="1" applyProtection="1">
      <alignment horizontal="left" vertical="center"/>
      <protection locked="0"/>
    </xf>
    <xf numFmtId="0" fontId="29" fillId="0" borderId="59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7" fillId="7" borderId="26" xfId="6" applyFont="1" applyAlignment="1" applyProtection="1">
      <alignment horizontal="center" vertical="center"/>
    </xf>
    <xf numFmtId="164" fontId="32" fillId="0" borderId="29" xfId="0" applyNumberFormat="1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164" fontId="32" fillId="0" borderId="31" xfId="0" applyNumberFormat="1" applyFont="1" applyBorder="1" applyAlignment="1" applyProtection="1">
      <alignment horizontal="center"/>
    </xf>
    <xf numFmtId="0" fontId="32" fillId="0" borderId="27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left" vertical="center"/>
    </xf>
    <xf numFmtId="0" fontId="32" fillId="0" borderId="30" xfId="0" applyFont="1" applyBorder="1" applyAlignment="1" applyProtection="1">
      <alignment horizontal="left" vertical="center"/>
    </xf>
    <xf numFmtId="0" fontId="32" fillId="0" borderId="27" xfId="0" applyFont="1" applyBorder="1" applyAlignment="1" applyProtection="1">
      <alignment horizontal="left" vertical="center"/>
    </xf>
    <xf numFmtId="0" fontId="32" fillId="0" borderId="32" xfId="0" applyFont="1" applyBorder="1" applyAlignment="1" applyProtection="1">
      <alignment horizontal="left" vertical="center"/>
    </xf>
    <xf numFmtId="0" fontId="33" fillId="0" borderId="39" xfId="0" applyFont="1" applyBorder="1" applyAlignment="1" applyProtection="1">
      <alignment horizontal="center"/>
    </xf>
    <xf numFmtId="0" fontId="33" fillId="0" borderId="20" xfId="0" applyFont="1" applyBorder="1" applyAlignment="1" applyProtection="1">
      <alignment horizontal="center"/>
    </xf>
    <xf numFmtId="0" fontId="33" fillId="0" borderId="21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 vertical="center"/>
    </xf>
    <xf numFmtId="164" fontId="32" fillId="0" borderId="19" xfId="0" applyNumberFormat="1" applyFont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left" vertical="center"/>
    </xf>
    <xf numFmtId="0" fontId="32" fillId="0" borderId="38" xfId="0" applyFont="1" applyBorder="1" applyAlignment="1" applyProtection="1">
      <alignment horizontal="left" vertical="center"/>
    </xf>
    <xf numFmtId="164" fontId="32" fillId="0" borderId="33" xfId="0" applyNumberFormat="1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35" fillId="9" borderId="19" xfId="0" applyFont="1" applyFill="1" applyBorder="1" applyAlignment="1" applyProtection="1">
      <alignment horizontal="left" vertical="top"/>
    </xf>
    <xf numFmtId="0" fontId="35" fillId="9" borderId="1" xfId="0" applyFont="1" applyFill="1" applyBorder="1" applyAlignment="1" applyProtection="1">
      <alignment horizontal="left" vertical="top"/>
    </xf>
    <xf numFmtId="0" fontId="35" fillId="9" borderId="28" xfId="0" applyFont="1" applyFill="1" applyBorder="1" applyAlignment="1" applyProtection="1">
      <alignment horizontal="left" vertical="top"/>
    </xf>
    <xf numFmtId="0" fontId="35" fillId="0" borderId="49" xfId="0" applyFont="1" applyFill="1" applyBorder="1" applyAlignment="1" applyProtection="1">
      <alignment horizontal="left" vertical="top" wrapText="1"/>
    </xf>
    <xf numFmtId="0" fontId="35" fillId="0" borderId="46" xfId="0" applyFont="1" applyFill="1" applyBorder="1" applyAlignment="1" applyProtection="1">
      <alignment horizontal="left" vertical="top" wrapText="1"/>
    </xf>
    <xf numFmtId="0" fontId="35" fillId="0" borderId="47" xfId="0" applyFont="1" applyFill="1" applyBorder="1" applyAlignment="1" applyProtection="1">
      <alignment horizontal="left" vertical="top" wrapText="1"/>
    </xf>
    <xf numFmtId="10" fontId="34" fillId="0" borderId="49" xfId="0" applyNumberFormat="1" applyFont="1" applyFill="1" applyBorder="1" applyAlignment="1" applyProtection="1">
      <alignment horizontal="right" vertical="top" shrinkToFit="1"/>
    </xf>
    <xf numFmtId="10" fontId="34" fillId="0" borderId="50" xfId="0" applyNumberFormat="1" applyFont="1" applyFill="1" applyBorder="1" applyAlignment="1" applyProtection="1">
      <alignment horizontal="right" vertical="top" shrinkToFit="1"/>
    </xf>
    <xf numFmtId="0" fontId="35" fillId="0" borderId="45" xfId="0" applyFont="1" applyFill="1" applyBorder="1" applyAlignment="1" applyProtection="1">
      <alignment horizontal="left" vertical="top" wrapText="1"/>
    </xf>
    <xf numFmtId="0" fontId="27" fillId="0" borderId="45" xfId="0" applyFont="1" applyFill="1" applyBorder="1" applyAlignment="1" applyProtection="1">
      <alignment horizontal="left" vertical="top" wrapText="1"/>
    </xf>
    <xf numFmtId="0" fontId="27" fillId="0" borderId="46" xfId="0" applyFont="1" applyFill="1" applyBorder="1" applyAlignment="1" applyProtection="1">
      <alignment horizontal="left" vertical="top" wrapText="1"/>
    </xf>
    <xf numFmtId="0" fontId="27" fillId="0" borderId="47" xfId="0" applyFont="1" applyFill="1" applyBorder="1" applyAlignment="1" applyProtection="1">
      <alignment horizontal="left" vertical="top" wrapText="1"/>
    </xf>
    <xf numFmtId="10" fontId="37" fillId="0" borderId="49" xfId="0" applyNumberFormat="1" applyFont="1" applyFill="1" applyBorder="1" applyAlignment="1" applyProtection="1">
      <alignment horizontal="right" vertical="top" shrinkToFit="1"/>
    </xf>
    <xf numFmtId="10" fontId="37" fillId="0" borderId="50" xfId="0" applyNumberFormat="1" applyFont="1" applyFill="1" applyBorder="1" applyAlignment="1" applyProtection="1">
      <alignment horizontal="right" vertical="top" shrinkToFit="1"/>
    </xf>
    <xf numFmtId="10" fontId="34" fillId="9" borderId="49" xfId="0" applyNumberFormat="1" applyFont="1" applyFill="1" applyBorder="1" applyAlignment="1" applyProtection="1">
      <alignment horizontal="right" vertical="top" shrinkToFit="1"/>
    </xf>
    <xf numFmtId="10" fontId="34" fillId="9" borderId="50" xfId="0" applyNumberFormat="1" applyFont="1" applyFill="1" applyBorder="1" applyAlignment="1" applyProtection="1">
      <alignment horizontal="right" vertical="top" shrinkToFit="1"/>
    </xf>
    <xf numFmtId="0" fontId="35" fillId="0" borderId="51" xfId="0" applyFont="1" applyFill="1" applyBorder="1" applyAlignment="1" applyProtection="1">
      <alignment horizontal="left" vertical="top" wrapText="1"/>
    </xf>
    <xf numFmtId="0" fontId="35" fillId="0" borderId="53" xfId="0" applyFont="1" applyFill="1" applyBorder="1" applyAlignment="1" applyProtection="1">
      <alignment horizontal="left" vertical="top" wrapText="1"/>
    </xf>
    <xf numFmtId="0" fontId="35" fillId="0" borderId="55" xfId="0" applyFont="1" applyFill="1" applyBorder="1" applyAlignment="1" applyProtection="1">
      <alignment horizontal="left" vertical="top" wrapText="1"/>
    </xf>
    <xf numFmtId="0" fontId="35" fillId="0" borderId="52" xfId="0" applyFont="1" applyFill="1" applyBorder="1" applyAlignment="1" applyProtection="1">
      <alignment horizontal="center" vertical="top" wrapText="1"/>
    </xf>
    <xf numFmtId="0" fontId="35" fillId="0" borderId="54" xfId="0" applyFont="1" applyFill="1" applyBorder="1" applyAlignment="1" applyProtection="1">
      <alignment horizontal="center" vertical="top" wrapText="1"/>
    </xf>
    <xf numFmtId="0" fontId="35" fillId="0" borderId="56" xfId="0" applyFont="1" applyFill="1" applyBorder="1" applyAlignment="1" applyProtection="1">
      <alignment horizontal="center" vertical="top" wrapText="1"/>
    </xf>
    <xf numFmtId="0" fontId="35" fillId="0" borderId="41" xfId="0" applyFont="1" applyFill="1" applyBorder="1" applyAlignment="1" applyProtection="1">
      <alignment horizontal="center" vertical="center" wrapText="1"/>
    </xf>
    <xf numFmtId="0" fontId="34" fillId="0" borderId="42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27" fillId="7" borderId="43" xfId="6" applyFont="1" applyBorder="1" applyAlignment="1" applyProtection="1">
      <alignment horizontal="left" vertical="top"/>
    </xf>
    <xf numFmtId="0" fontId="27" fillId="7" borderId="26" xfId="6" applyFont="1" applyBorder="1" applyAlignment="1" applyProtection="1">
      <alignment horizontal="left" vertical="top"/>
    </xf>
    <xf numFmtId="0" fontId="27" fillId="7" borderId="44" xfId="6" applyFont="1" applyBorder="1" applyAlignment="1" applyProtection="1">
      <alignment horizontal="left" vertical="top"/>
    </xf>
    <xf numFmtId="0" fontId="36" fillId="0" borderId="45" xfId="0" applyFont="1" applyFill="1" applyBorder="1" applyAlignment="1" applyProtection="1">
      <alignment horizontal="left" vertical="top" wrapText="1" indent="4"/>
    </xf>
    <xf numFmtId="0" fontId="36" fillId="0" borderId="46" xfId="0" applyFont="1" applyFill="1" applyBorder="1" applyAlignment="1" applyProtection="1">
      <alignment horizontal="left" vertical="top" wrapText="1" indent="4"/>
    </xf>
    <xf numFmtId="0" fontId="36" fillId="0" borderId="47" xfId="0" applyFont="1" applyFill="1" applyBorder="1" applyAlignment="1" applyProtection="1">
      <alignment horizontal="left" vertical="top" wrapText="1" indent="4"/>
    </xf>
    <xf numFmtId="0" fontId="36" fillId="0" borderId="49" xfId="0" applyFont="1" applyFill="1" applyBorder="1" applyAlignment="1" applyProtection="1">
      <alignment horizontal="left" vertical="top" wrapText="1" indent="2"/>
    </xf>
    <xf numFmtId="0" fontId="36" fillId="0" borderId="50" xfId="0" applyFont="1" applyFill="1" applyBorder="1" applyAlignment="1" applyProtection="1">
      <alignment horizontal="left" vertical="top" wrapText="1" indent="2"/>
    </xf>
  </cellXfs>
  <cellStyles count="9">
    <cellStyle name="Bom" xfId="1" builtinId="26"/>
    <cellStyle name="Célula de Verificação" xfId="6" builtinId="23"/>
    <cellStyle name="Ênfase2" xfId="2" builtinId="33"/>
    <cellStyle name="Ênfase3" xfId="3" builtinId="37"/>
    <cellStyle name="Moeda" xfId="4" builtinId="4"/>
    <cellStyle name="Normal" xfId="0" builtinId="0"/>
    <cellStyle name="Normal_Pesquisa no referencial 10 de maio de 2013" xfId="7"/>
    <cellStyle name="Porcentagem" xfId="8" builtinId="5"/>
    <cellStyle name="Vírgula" xfId="5" builtinId="3"/>
  </cellStyles>
  <dxfs count="1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101974</xdr:colOff>
      <xdr:row>2</xdr:row>
      <xdr:rowOff>12886</xdr:rowOff>
    </xdr:from>
    <xdr:to>
      <xdr:col>3</xdr:col>
      <xdr:colOff>19049</xdr:colOff>
      <xdr:row>3</xdr:row>
      <xdr:rowOff>283334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4" y="527236"/>
          <a:ext cx="1841125" cy="603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4573905" cy="2540"/>
    <xdr:grpSp>
      <xdr:nvGrpSpPr>
        <xdr:cNvPr id="2" name="Group 2"/>
        <xdr:cNvGrpSpPr/>
      </xdr:nvGrpSpPr>
      <xdr:grpSpPr>
        <a:xfrm>
          <a:off x="0" y="4067175"/>
          <a:ext cx="4573905" cy="2540"/>
          <a:chOff x="0" y="0"/>
          <a:chExt cx="4573905" cy="2540"/>
        </a:xfrm>
      </xdr:grpSpPr>
      <xdr:sp macro="" textlink="">
        <xdr:nvSpPr>
          <xdr:cNvPr id="3" name="Shape 3"/>
          <xdr:cNvSpPr/>
        </xdr:nvSpPr>
        <xdr:spPr>
          <a:xfrm>
            <a:off x="1270" y="1270"/>
            <a:ext cx="4571365" cy="0"/>
          </a:xfrm>
          <a:custGeom>
            <a:avLst/>
            <a:gdLst/>
            <a:ahLst/>
            <a:cxnLst/>
            <a:rect l="0" t="0" r="0" b="0"/>
            <a:pathLst>
              <a:path w="4571365">
                <a:moveTo>
                  <a:pt x="0" y="0"/>
                </a:moveTo>
                <a:lnTo>
                  <a:pt x="4571365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Shape 4"/>
          <xdr:cNvSpPr/>
        </xdr:nvSpPr>
        <xdr:spPr>
          <a:xfrm>
            <a:off x="0" y="1270"/>
            <a:ext cx="4573905" cy="0"/>
          </a:xfrm>
          <a:custGeom>
            <a:avLst/>
            <a:gdLst/>
            <a:ahLst/>
            <a:cxnLst/>
            <a:rect l="0" t="0" r="0" b="0"/>
            <a:pathLst>
              <a:path w="4573905">
                <a:moveTo>
                  <a:pt x="0" y="0"/>
                </a:moveTo>
                <a:lnTo>
                  <a:pt x="4573905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oneCellAnchor>
  <xdr:oneCellAnchor>
    <xdr:from>
      <xdr:col>0</xdr:col>
      <xdr:colOff>0</xdr:colOff>
      <xdr:row>14</xdr:row>
      <xdr:rowOff>152400</xdr:rowOff>
    </xdr:from>
    <xdr:ext cx="2877947" cy="294741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09875"/>
          <a:ext cx="2877947" cy="2947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view="pageBreakPreview" topLeftCell="A10" zoomScaleSheetLayoutView="100" workbookViewId="0">
      <selection activeCell="P14" sqref="P14"/>
    </sheetView>
  </sheetViews>
  <sheetFormatPr defaultRowHeight="15" x14ac:dyDescent="0.25"/>
  <cols>
    <col min="1" max="1" width="13.42578125" customWidth="1"/>
    <col min="3" max="3" width="6.28515625" customWidth="1"/>
    <col min="4" max="4" width="5" customWidth="1"/>
    <col min="5" max="5" width="10" customWidth="1"/>
    <col min="6" max="6" width="66.7109375" customWidth="1"/>
    <col min="7" max="7" width="9.140625" style="1"/>
    <col min="9" max="9" width="12" customWidth="1"/>
    <col min="10" max="10" width="16.5703125" customWidth="1"/>
    <col min="11" max="11" width="15.85546875" style="2" customWidth="1"/>
    <col min="12" max="12" width="16.140625" style="2" customWidth="1"/>
    <col min="13" max="13" width="4.5703125" style="2" hidden="1" customWidth="1"/>
    <col min="14" max="14" width="16.28515625" style="2" customWidth="1"/>
    <col min="16" max="16" width="26" customWidth="1"/>
    <col min="17" max="17" width="16.28515625" bestFit="1" customWidth="1"/>
    <col min="18" max="18" width="83.5703125" customWidth="1"/>
    <col min="20" max="20" width="12.7109375" customWidth="1"/>
    <col min="21" max="21" width="10.85546875" customWidth="1"/>
    <col min="22" max="22" width="12" customWidth="1"/>
    <col min="23" max="23" width="20.28515625" customWidth="1"/>
    <col min="26" max="26" width="13.5703125" customWidth="1"/>
  </cols>
  <sheetData>
    <row r="1" spans="1:28" ht="21.75" customHeight="1" thickTop="1" thickBot="1" x14ac:dyDescent="0.3">
      <c r="A1" s="151" t="s">
        <v>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02"/>
      <c r="P1" s="4"/>
      <c r="Q1" s="4"/>
      <c r="R1" s="5"/>
    </row>
    <row r="2" spans="1:28" ht="18.75" customHeight="1" thickTop="1" thickBot="1" x14ac:dyDescent="0.3">
      <c r="A2" s="154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102"/>
      <c r="P2" s="4"/>
      <c r="Q2" s="4"/>
      <c r="R2" s="5"/>
    </row>
    <row r="3" spans="1:28" ht="26.25" customHeight="1" x14ac:dyDescent="0.25">
      <c r="A3" s="165" t="s">
        <v>67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02"/>
      <c r="P3" s="4"/>
      <c r="Q3" s="6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26.25" customHeight="1" thickBot="1" x14ac:dyDescent="0.3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  <c r="O4" s="102"/>
      <c r="P4" s="4"/>
      <c r="Q4" s="6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27" customHeight="1" x14ac:dyDescent="0.25">
      <c r="A5" s="157" t="s">
        <v>1</v>
      </c>
      <c r="B5" s="159" t="s">
        <v>2</v>
      </c>
      <c r="C5" s="159"/>
      <c r="D5" s="159"/>
      <c r="E5" s="159"/>
      <c r="F5" s="159"/>
      <c r="G5" s="161" t="s">
        <v>3</v>
      </c>
      <c r="H5" s="159" t="s">
        <v>4</v>
      </c>
      <c r="I5" s="152" t="s">
        <v>9</v>
      </c>
      <c r="J5" s="153"/>
      <c r="K5" s="152" t="s">
        <v>143</v>
      </c>
      <c r="L5" s="153"/>
      <c r="M5" s="70"/>
      <c r="N5" s="163" t="s">
        <v>0</v>
      </c>
      <c r="O5" s="103"/>
      <c r="P5" s="4"/>
      <c r="Q5" s="6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5.75" x14ac:dyDescent="0.25">
      <c r="A6" s="158"/>
      <c r="B6" s="160"/>
      <c r="C6" s="160"/>
      <c r="D6" s="160"/>
      <c r="E6" s="160"/>
      <c r="F6" s="160"/>
      <c r="G6" s="162"/>
      <c r="H6" s="160"/>
      <c r="I6" s="71" t="s">
        <v>7</v>
      </c>
      <c r="J6" s="71" t="s">
        <v>8</v>
      </c>
      <c r="K6" s="71" t="s">
        <v>7</v>
      </c>
      <c r="L6" s="71" t="s">
        <v>8</v>
      </c>
      <c r="M6" s="72"/>
      <c r="N6" s="164"/>
      <c r="O6" s="103"/>
      <c r="P6" s="4"/>
      <c r="Q6" s="6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5.75" x14ac:dyDescent="0.25">
      <c r="A7" s="73" t="s">
        <v>14</v>
      </c>
      <c r="B7" s="190" t="s">
        <v>10</v>
      </c>
      <c r="C7" s="190"/>
      <c r="D7" s="190"/>
      <c r="E7" s="190"/>
      <c r="F7" s="191"/>
      <c r="G7" s="171" t="s">
        <v>11</v>
      </c>
      <c r="H7" s="172"/>
      <c r="I7" s="172"/>
      <c r="J7" s="172"/>
      <c r="K7" s="74">
        <f>ROUND(K9+K10+K11+K12+K13+K14+K8,2)</f>
        <v>1728.8</v>
      </c>
      <c r="L7" s="74">
        <f>ROUND(L9+L10+L11+L12+L13+L8+L14,2)</f>
        <v>690.75</v>
      </c>
      <c r="M7" s="75"/>
      <c r="N7" s="74">
        <f>K7+L7</f>
        <v>2419.5500000000002</v>
      </c>
      <c r="O7" s="103"/>
      <c r="P7" s="6"/>
      <c r="Q7" s="6"/>
      <c r="R7" s="18"/>
      <c r="S7" s="19"/>
      <c r="T7" s="19"/>
      <c r="U7" s="178"/>
      <c r="V7" s="178"/>
      <c r="W7" s="178"/>
      <c r="X7" s="19"/>
      <c r="Y7" s="19"/>
      <c r="Z7" s="19"/>
      <c r="AA7" s="19"/>
      <c r="AB7" s="19"/>
    </row>
    <row r="8" spans="1:28" ht="15.75" x14ac:dyDescent="0.25">
      <c r="A8" s="76" t="s">
        <v>95</v>
      </c>
      <c r="B8" s="192" t="s">
        <v>105</v>
      </c>
      <c r="C8" s="192"/>
      <c r="D8" s="192"/>
      <c r="E8" s="192"/>
      <c r="F8" s="192"/>
      <c r="G8" s="76">
        <v>1</v>
      </c>
      <c r="H8" s="77" t="s">
        <v>22</v>
      </c>
      <c r="I8" s="66">
        <v>196.72</v>
      </c>
      <c r="J8" s="66">
        <v>34.53</v>
      </c>
      <c r="K8" s="79">
        <f t="shared" ref="K8:K14" si="0">ROUND(G8*I8*1.2034,2)</f>
        <v>236.73</v>
      </c>
      <c r="L8" s="78">
        <f t="shared" ref="L8:L14" si="1">ROUND(G8*J8*1.2034,2)</f>
        <v>41.55</v>
      </c>
      <c r="M8" s="78"/>
      <c r="N8" s="80">
        <f t="shared" ref="N8:N14" si="2">SUM(K8,L8)</f>
        <v>278.27999999999997</v>
      </c>
      <c r="O8" s="103"/>
      <c r="P8" s="6"/>
      <c r="Q8" s="6"/>
      <c r="R8" s="18"/>
      <c r="S8" s="19"/>
      <c r="T8" s="19"/>
      <c r="U8" s="63"/>
      <c r="V8" s="63"/>
      <c r="W8" s="63"/>
      <c r="X8" s="19"/>
      <c r="Y8" s="19"/>
      <c r="Z8" s="19"/>
      <c r="AA8" s="19"/>
      <c r="AB8" s="19"/>
    </row>
    <row r="9" spans="1:28" ht="15.75" x14ac:dyDescent="0.25">
      <c r="A9" s="76">
        <v>97627</v>
      </c>
      <c r="B9" s="192" t="s">
        <v>96</v>
      </c>
      <c r="C9" s="192"/>
      <c r="D9" s="192"/>
      <c r="E9" s="192"/>
      <c r="F9" s="192"/>
      <c r="G9" s="76">
        <v>0.86399999999999999</v>
      </c>
      <c r="H9" s="77" t="s">
        <v>23</v>
      </c>
      <c r="I9" s="66">
        <v>73.11</v>
      </c>
      <c r="J9" s="66">
        <v>140.41999999999999</v>
      </c>
      <c r="K9" s="79">
        <f t="shared" si="0"/>
        <v>76.02</v>
      </c>
      <c r="L9" s="78">
        <f t="shared" si="1"/>
        <v>146</v>
      </c>
      <c r="M9" s="78"/>
      <c r="N9" s="80">
        <f t="shared" si="2"/>
        <v>222.01999999999998</v>
      </c>
      <c r="O9" s="103"/>
      <c r="P9" s="6"/>
      <c r="Q9" s="6"/>
      <c r="R9" s="18"/>
      <c r="S9" s="19"/>
      <c r="T9" s="19"/>
      <c r="U9" s="31"/>
      <c r="V9" s="31"/>
      <c r="W9" s="31"/>
      <c r="X9" s="19"/>
      <c r="Y9" s="19"/>
      <c r="Z9" s="19"/>
      <c r="AA9" s="19"/>
      <c r="AB9" s="19"/>
    </row>
    <row r="10" spans="1:28" ht="15.75" x14ac:dyDescent="0.25">
      <c r="A10" s="76" t="s">
        <v>51</v>
      </c>
      <c r="B10" s="192" t="s">
        <v>97</v>
      </c>
      <c r="C10" s="192"/>
      <c r="D10" s="192"/>
      <c r="E10" s="192"/>
      <c r="F10" s="192"/>
      <c r="G10" s="76">
        <v>4</v>
      </c>
      <c r="H10" s="77" t="s">
        <v>28</v>
      </c>
      <c r="I10" s="66">
        <v>27.17</v>
      </c>
      <c r="J10" s="66">
        <v>47.13</v>
      </c>
      <c r="K10" s="79">
        <f t="shared" si="0"/>
        <v>130.79</v>
      </c>
      <c r="L10" s="78">
        <f t="shared" si="1"/>
        <v>226.86</v>
      </c>
      <c r="M10" s="78"/>
      <c r="N10" s="80">
        <f t="shared" si="2"/>
        <v>357.65</v>
      </c>
      <c r="O10" s="103"/>
      <c r="P10" s="6"/>
      <c r="Q10" s="6"/>
      <c r="R10" s="18"/>
      <c r="S10" s="19"/>
      <c r="T10" s="19"/>
      <c r="U10" s="31"/>
      <c r="V10" s="31"/>
      <c r="W10" s="31"/>
      <c r="X10" s="19"/>
      <c r="Y10" s="19"/>
      <c r="Z10" s="19"/>
      <c r="AA10" s="19"/>
      <c r="AB10" s="19"/>
    </row>
    <row r="11" spans="1:28" ht="15.75" x14ac:dyDescent="0.25">
      <c r="A11" s="76">
        <v>97661</v>
      </c>
      <c r="B11" s="192" t="s">
        <v>98</v>
      </c>
      <c r="C11" s="192"/>
      <c r="D11" s="192"/>
      <c r="E11" s="192"/>
      <c r="F11" s="192"/>
      <c r="G11" s="76">
        <v>24</v>
      </c>
      <c r="H11" s="77" t="s">
        <v>18</v>
      </c>
      <c r="I11" s="66">
        <v>0.08</v>
      </c>
      <c r="J11" s="66">
        <v>0.4</v>
      </c>
      <c r="K11" s="79">
        <f t="shared" si="0"/>
        <v>2.31</v>
      </c>
      <c r="L11" s="78">
        <f t="shared" si="1"/>
        <v>11.55</v>
      </c>
      <c r="M11" s="78"/>
      <c r="N11" s="80">
        <f t="shared" si="2"/>
        <v>13.860000000000001</v>
      </c>
      <c r="O11" s="103"/>
      <c r="P11" s="6"/>
      <c r="Q11" s="6"/>
      <c r="R11" s="18"/>
      <c r="S11" s="19"/>
      <c r="T11" s="19"/>
      <c r="U11" s="31"/>
      <c r="V11" s="31"/>
      <c r="W11" s="31"/>
      <c r="X11" s="19"/>
      <c r="Y11" s="19"/>
      <c r="Z11" s="19"/>
      <c r="AA11" s="19"/>
      <c r="AB11" s="19"/>
    </row>
    <row r="12" spans="1:28" ht="15.75" x14ac:dyDescent="0.25">
      <c r="A12" s="76">
        <v>97064</v>
      </c>
      <c r="B12" s="192" t="s">
        <v>99</v>
      </c>
      <c r="C12" s="192"/>
      <c r="D12" s="192"/>
      <c r="E12" s="192"/>
      <c r="F12" s="192"/>
      <c r="G12" s="76">
        <v>6</v>
      </c>
      <c r="H12" s="77" t="s">
        <v>18</v>
      </c>
      <c r="I12" s="66">
        <v>4.3499999999999996</v>
      </c>
      <c r="J12" s="66">
        <v>12.36</v>
      </c>
      <c r="K12" s="79">
        <f t="shared" si="0"/>
        <v>31.41</v>
      </c>
      <c r="L12" s="78">
        <f t="shared" si="1"/>
        <v>89.24</v>
      </c>
      <c r="M12" s="78"/>
      <c r="N12" s="80">
        <f t="shared" si="2"/>
        <v>120.64999999999999</v>
      </c>
      <c r="O12" s="103"/>
      <c r="P12" s="6"/>
      <c r="Q12" s="6"/>
      <c r="R12" s="18"/>
      <c r="S12" s="19"/>
      <c r="T12" s="19"/>
      <c r="U12" s="31"/>
      <c r="V12" s="31"/>
      <c r="W12" s="31"/>
      <c r="X12" s="19"/>
      <c r="Y12" s="19"/>
      <c r="Z12" s="19"/>
      <c r="AA12" s="19"/>
      <c r="AB12" s="19"/>
    </row>
    <row r="13" spans="1:28" ht="15.75" x14ac:dyDescent="0.25">
      <c r="A13" s="76" t="s">
        <v>59</v>
      </c>
      <c r="B13" s="192" t="s">
        <v>100</v>
      </c>
      <c r="C13" s="192"/>
      <c r="D13" s="192"/>
      <c r="E13" s="192"/>
      <c r="F13" s="192"/>
      <c r="G13" s="76">
        <v>4</v>
      </c>
      <c r="H13" s="77" t="s">
        <v>28</v>
      </c>
      <c r="I13" s="66">
        <v>0</v>
      </c>
      <c r="J13" s="66">
        <v>36.47</v>
      </c>
      <c r="K13" s="79">
        <f t="shared" si="0"/>
        <v>0</v>
      </c>
      <c r="L13" s="78">
        <f t="shared" si="1"/>
        <v>175.55</v>
      </c>
      <c r="M13" s="78"/>
      <c r="N13" s="80">
        <f t="shared" si="2"/>
        <v>175.55</v>
      </c>
      <c r="O13" s="103"/>
      <c r="P13" s="6"/>
      <c r="Q13" s="6"/>
      <c r="R13" s="18"/>
      <c r="S13" s="19"/>
      <c r="T13" s="19"/>
      <c r="U13" s="31"/>
      <c r="V13" s="31"/>
      <c r="W13" s="31"/>
      <c r="X13" s="19"/>
      <c r="Y13" s="19"/>
      <c r="Z13" s="19"/>
      <c r="AA13" s="19"/>
      <c r="AB13" s="19"/>
    </row>
    <row r="14" spans="1:28" ht="27.75" customHeight="1" x14ac:dyDescent="0.25">
      <c r="A14" s="77">
        <v>10775</v>
      </c>
      <c r="B14" s="194" t="s">
        <v>104</v>
      </c>
      <c r="C14" s="192"/>
      <c r="D14" s="192"/>
      <c r="E14" s="192"/>
      <c r="F14" s="192"/>
      <c r="G14" s="77">
        <v>2</v>
      </c>
      <c r="H14" s="77" t="s">
        <v>94</v>
      </c>
      <c r="I14" s="66">
        <v>520</v>
      </c>
      <c r="J14" s="66"/>
      <c r="K14" s="79">
        <f t="shared" si="0"/>
        <v>1251.54</v>
      </c>
      <c r="L14" s="78">
        <f t="shared" si="1"/>
        <v>0</v>
      </c>
      <c r="M14" s="78"/>
      <c r="N14" s="80">
        <f t="shared" si="2"/>
        <v>1251.54</v>
      </c>
      <c r="O14" s="103"/>
      <c r="P14" s="6"/>
      <c r="Q14" s="6"/>
      <c r="R14" s="18"/>
      <c r="S14" s="19"/>
      <c r="T14" s="19"/>
      <c r="U14" s="63"/>
      <c r="V14" s="63"/>
      <c r="W14" s="63"/>
      <c r="X14" s="19"/>
      <c r="Y14" s="19"/>
      <c r="Z14" s="19"/>
      <c r="AA14" s="19"/>
      <c r="AB14" s="19"/>
    </row>
    <row r="15" spans="1:28" ht="15.75" x14ac:dyDescent="0.25">
      <c r="A15" s="81" t="s">
        <v>15</v>
      </c>
      <c r="B15" s="175" t="s">
        <v>87</v>
      </c>
      <c r="C15" s="175"/>
      <c r="D15" s="175"/>
      <c r="E15" s="175"/>
      <c r="F15" s="176"/>
      <c r="G15" s="173" t="s">
        <v>11</v>
      </c>
      <c r="H15" s="173"/>
      <c r="I15" s="173"/>
      <c r="J15" s="173"/>
      <c r="K15" s="82">
        <f>ROUND(K16+K17,2)</f>
        <v>182.52</v>
      </c>
      <c r="L15" s="82">
        <f>ROUND(L16+L17,2)</f>
        <v>234.79</v>
      </c>
      <c r="M15" s="83"/>
      <c r="N15" s="82">
        <f>K15+L15</f>
        <v>417.31</v>
      </c>
      <c r="O15" s="103"/>
      <c r="P15" s="6"/>
      <c r="Q15" s="6"/>
      <c r="R15" s="20"/>
      <c r="S15" s="13"/>
      <c r="T15" s="13"/>
      <c r="U15" s="13"/>
      <c r="V15" s="13"/>
      <c r="W15" s="13"/>
      <c r="X15" s="13"/>
      <c r="Y15" s="19"/>
      <c r="Z15" s="19"/>
      <c r="AA15" s="19"/>
      <c r="AB15" s="19"/>
    </row>
    <row r="16" spans="1:28" ht="15.75" customHeight="1" x14ac:dyDescent="0.25">
      <c r="A16" s="77">
        <v>93358</v>
      </c>
      <c r="B16" s="189" t="s">
        <v>12</v>
      </c>
      <c r="C16" s="189"/>
      <c r="D16" s="189"/>
      <c r="E16" s="189"/>
      <c r="F16" s="189"/>
      <c r="G16" s="76">
        <v>3.86</v>
      </c>
      <c r="H16" s="77" t="s">
        <v>23</v>
      </c>
      <c r="I16" s="66">
        <v>20.8</v>
      </c>
      <c r="J16" s="66">
        <v>41.34</v>
      </c>
      <c r="K16" s="79">
        <f>ROUND(G16*I16*1.2034,2)</f>
        <v>96.62</v>
      </c>
      <c r="L16" s="78">
        <f>ROUND(G16*J16*1.2034,2)</f>
        <v>192.03</v>
      </c>
      <c r="M16" s="78"/>
      <c r="N16" s="80">
        <f>SUM(K16,L16)</f>
        <v>288.64999999999998</v>
      </c>
      <c r="O16" s="103"/>
      <c r="P16" s="6"/>
      <c r="Q16" s="6"/>
      <c r="R16" s="20"/>
      <c r="S16" s="13"/>
      <c r="T16" s="13"/>
      <c r="U16" s="13"/>
      <c r="V16" s="13"/>
      <c r="W16" s="13"/>
      <c r="X16" s="13"/>
      <c r="Y16" s="19"/>
      <c r="Z16" s="19"/>
      <c r="AA16" s="19"/>
      <c r="AB16" s="19"/>
    </row>
    <row r="17" spans="1:28" ht="12.75" customHeight="1" x14ac:dyDescent="0.25">
      <c r="A17" s="84">
        <v>96521</v>
      </c>
      <c r="B17" s="193" t="s">
        <v>13</v>
      </c>
      <c r="C17" s="193"/>
      <c r="D17" s="193"/>
      <c r="E17" s="193"/>
      <c r="F17" s="193"/>
      <c r="G17" s="84">
        <v>3.43</v>
      </c>
      <c r="H17" s="77" t="s">
        <v>23</v>
      </c>
      <c r="I17" s="67">
        <v>20.81</v>
      </c>
      <c r="J17" s="67">
        <v>10.36</v>
      </c>
      <c r="K17" s="79">
        <f>ROUND(G17*I17*1.2034,2)</f>
        <v>85.9</v>
      </c>
      <c r="L17" s="78">
        <f>ROUND(G17*J17*1.2034,2)</f>
        <v>42.76</v>
      </c>
      <c r="M17" s="86"/>
      <c r="N17" s="87">
        <f>SUM(K17,L17)</f>
        <v>128.66</v>
      </c>
      <c r="O17" s="103"/>
      <c r="P17" s="6"/>
      <c r="Q17" s="6"/>
      <c r="R17" s="20"/>
      <c r="S17" s="13"/>
      <c r="T17" s="13"/>
      <c r="U17" s="13"/>
      <c r="V17" s="13"/>
      <c r="W17" s="13"/>
      <c r="X17" s="13"/>
      <c r="Y17" s="19"/>
      <c r="Z17" s="19"/>
      <c r="AA17" s="19"/>
      <c r="AB17" s="19"/>
    </row>
    <row r="18" spans="1:28" ht="12" customHeight="1" x14ac:dyDescent="0.25">
      <c r="A18" s="81" t="s">
        <v>16</v>
      </c>
      <c r="B18" s="184" t="s">
        <v>17</v>
      </c>
      <c r="C18" s="184"/>
      <c r="D18" s="184"/>
      <c r="E18" s="184"/>
      <c r="F18" s="185"/>
      <c r="G18" s="174" t="s">
        <v>11</v>
      </c>
      <c r="H18" s="173"/>
      <c r="I18" s="173"/>
      <c r="J18" s="173"/>
      <c r="K18" s="82">
        <f>ROUND(K19+K21+K22+K23+K24+K20,2)</f>
        <v>10497.56</v>
      </c>
      <c r="L18" s="82">
        <f>ROUND(L19+L21+L22+L23+L24+L20,2)</f>
        <v>2411.1799999999998</v>
      </c>
      <c r="M18" s="88"/>
      <c r="N18" s="82">
        <f>K18+L18</f>
        <v>12908.74</v>
      </c>
      <c r="O18" s="103"/>
      <c r="P18" s="7"/>
      <c r="Q18" s="6"/>
      <c r="R18" s="27"/>
      <c r="S18" s="27"/>
      <c r="T18" s="27"/>
      <c r="U18" s="27"/>
      <c r="V18" s="23"/>
      <c r="W18" s="13"/>
      <c r="X18" s="21"/>
      <c r="Y18" s="14"/>
      <c r="Z18" s="15"/>
      <c r="AA18" s="19"/>
      <c r="AB18" s="19"/>
    </row>
    <row r="19" spans="1:28" ht="24.75" customHeight="1" x14ac:dyDescent="0.25">
      <c r="A19" s="77">
        <v>90883</v>
      </c>
      <c r="B19" s="177" t="s">
        <v>68</v>
      </c>
      <c r="C19" s="177"/>
      <c r="D19" s="177"/>
      <c r="E19" s="177"/>
      <c r="F19" s="177"/>
      <c r="G19" s="77">
        <v>60</v>
      </c>
      <c r="H19" s="77" t="s">
        <v>18</v>
      </c>
      <c r="I19" s="68">
        <v>58.72</v>
      </c>
      <c r="J19" s="68">
        <v>9.91</v>
      </c>
      <c r="K19" s="79">
        <f t="shared" ref="K19:K24" si="3">ROUND(G19*I19*1.2034,2)</f>
        <v>4239.82</v>
      </c>
      <c r="L19" s="78">
        <f t="shared" ref="L19:L24" si="4">ROUND(G19*J19*1.2034,2)</f>
        <v>715.54</v>
      </c>
      <c r="M19" s="89"/>
      <c r="N19" s="90">
        <f t="shared" ref="N19:N24" si="5">SUM(K19,L19)</f>
        <v>4955.3599999999997</v>
      </c>
      <c r="O19" s="103"/>
      <c r="P19" s="7"/>
      <c r="Q19" s="6"/>
      <c r="R19" s="13"/>
      <c r="S19" s="13"/>
      <c r="T19" s="13"/>
      <c r="U19" s="13"/>
      <c r="V19" s="28"/>
      <c r="W19" s="28"/>
      <c r="X19" s="21"/>
      <c r="Y19" s="19"/>
      <c r="Z19" s="19"/>
      <c r="AA19" s="19"/>
      <c r="AB19" s="19"/>
    </row>
    <row r="20" spans="1:28" ht="15" customHeight="1" x14ac:dyDescent="0.25">
      <c r="A20" s="77">
        <v>95578</v>
      </c>
      <c r="B20" s="177" t="s">
        <v>102</v>
      </c>
      <c r="C20" s="177"/>
      <c r="D20" s="177"/>
      <c r="E20" s="177"/>
      <c r="F20" s="177"/>
      <c r="G20" s="77">
        <v>288.89999999999998</v>
      </c>
      <c r="H20" s="77" t="s">
        <v>20</v>
      </c>
      <c r="I20" s="68">
        <v>5.6</v>
      </c>
      <c r="J20" s="68">
        <v>0.9</v>
      </c>
      <c r="K20" s="79">
        <f t="shared" si="3"/>
        <v>1946.91</v>
      </c>
      <c r="L20" s="78">
        <f t="shared" si="4"/>
        <v>312.89999999999998</v>
      </c>
      <c r="M20" s="89"/>
      <c r="N20" s="90">
        <f t="shared" si="5"/>
        <v>2259.81</v>
      </c>
      <c r="O20" s="103"/>
      <c r="P20" s="7"/>
      <c r="Q20" s="6"/>
      <c r="R20" s="13"/>
      <c r="S20" s="13"/>
      <c r="T20" s="13"/>
      <c r="U20" s="13"/>
      <c r="V20" s="28"/>
      <c r="W20" s="28"/>
      <c r="X20" s="21"/>
      <c r="Y20" s="19"/>
      <c r="Z20" s="19"/>
      <c r="AA20" s="19"/>
      <c r="AB20" s="19"/>
    </row>
    <row r="21" spans="1:28" ht="15" customHeight="1" x14ac:dyDescent="0.25">
      <c r="A21" s="77">
        <v>96546</v>
      </c>
      <c r="B21" s="177" t="s">
        <v>101</v>
      </c>
      <c r="C21" s="177"/>
      <c r="D21" s="177"/>
      <c r="E21" s="177"/>
      <c r="F21" s="177"/>
      <c r="G21" s="91">
        <v>208.55</v>
      </c>
      <c r="H21" s="77" t="s">
        <v>20</v>
      </c>
      <c r="I21" s="68">
        <v>6.27</v>
      </c>
      <c r="J21" s="68">
        <v>1.64</v>
      </c>
      <c r="K21" s="79">
        <f t="shared" si="3"/>
        <v>1573.58</v>
      </c>
      <c r="L21" s="78">
        <f t="shared" si="4"/>
        <v>411.59</v>
      </c>
      <c r="M21" s="89"/>
      <c r="N21" s="90">
        <f t="shared" si="5"/>
        <v>1985.1699999999998</v>
      </c>
      <c r="O21" s="103"/>
      <c r="P21" s="7"/>
      <c r="Q21" s="6"/>
      <c r="R21" s="13"/>
      <c r="S21" s="13"/>
      <c r="T21" s="13"/>
      <c r="U21" s="13"/>
      <c r="V21" s="28"/>
      <c r="W21" s="28"/>
      <c r="X21" s="21"/>
      <c r="Y21" s="19"/>
      <c r="Z21" s="19"/>
      <c r="AA21" s="19"/>
      <c r="AB21" s="19"/>
    </row>
    <row r="22" spans="1:28" ht="13.5" customHeight="1" x14ac:dyDescent="0.25">
      <c r="A22" s="77">
        <v>92775</v>
      </c>
      <c r="B22" s="177" t="s">
        <v>103</v>
      </c>
      <c r="C22" s="177"/>
      <c r="D22" s="177"/>
      <c r="E22" s="177"/>
      <c r="F22" s="177"/>
      <c r="G22" s="77">
        <v>56.98</v>
      </c>
      <c r="H22" s="77" t="s">
        <v>20</v>
      </c>
      <c r="I22" s="68">
        <v>7.18</v>
      </c>
      <c r="J22" s="68">
        <v>4.49</v>
      </c>
      <c r="K22" s="79">
        <f t="shared" si="3"/>
        <v>492.33</v>
      </c>
      <c r="L22" s="78">
        <f t="shared" si="4"/>
        <v>307.88</v>
      </c>
      <c r="M22" s="89"/>
      <c r="N22" s="90">
        <f t="shared" si="5"/>
        <v>800.21</v>
      </c>
      <c r="O22" s="103"/>
      <c r="P22" s="7"/>
      <c r="Q22" s="6"/>
      <c r="R22" s="13"/>
      <c r="S22" s="13"/>
      <c r="T22" s="13"/>
      <c r="U22" s="13"/>
      <c r="V22" s="28"/>
      <c r="W22" s="28"/>
      <c r="X22" s="21"/>
      <c r="Y22" s="19"/>
      <c r="Z22" s="19"/>
      <c r="AA22" s="19"/>
      <c r="AB22" s="19"/>
    </row>
    <row r="23" spans="1:28" ht="27.75" customHeight="1" x14ac:dyDescent="0.25">
      <c r="A23" s="77">
        <v>96534</v>
      </c>
      <c r="B23" s="177" t="s">
        <v>86</v>
      </c>
      <c r="C23" s="177"/>
      <c r="D23" s="177"/>
      <c r="E23" s="177"/>
      <c r="F23" s="177"/>
      <c r="G23" s="91">
        <v>19.600000000000001</v>
      </c>
      <c r="H23" s="77" t="s">
        <v>22</v>
      </c>
      <c r="I23" s="68">
        <v>29.32</v>
      </c>
      <c r="J23" s="68">
        <v>25.45</v>
      </c>
      <c r="K23" s="79">
        <f t="shared" si="3"/>
        <v>691.56</v>
      </c>
      <c r="L23" s="78">
        <f t="shared" si="4"/>
        <v>600.28</v>
      </c>
      <c r="M23" s="89"/>
      <c r="N23" s="90">
        <f t="shared" si="5"/>
        <v>1291.8399999999999</v>
      </c>
      <c r="O23" s="103"/>
      <c r="P23" s="7"/>
      <c r="Q23" s="6"/>
      <c r="R23" s="13"/>
      <c r="S23" s="13"/>
      <c r="T23" s="13"/>
      <c r="U23" s="13"/>
      <c r="V23" s="28"/>
      <c r="W23" s="28"/>
      <c r="X23" s="21"/>
      <c r="Y23" s="19"/>
      <c r="Z23" s="19"/>
      <c r="AA23" s="19"/>
      <c r="AB23" s="19"/>
    </row>
    <row r="24" spans="1:28" ht="14.25" customHeight="1" x14ac:dyDescent="0.25">
      <c r="A24" s="84" t="s">
        <v>24</v>
      </c>
      <c r="B24" s="195" t="s">
        <v>83</v>
      </c>
      <c r="C24" s="196"/>
      <c r="D24" s="196"/>
      <c r="E24" s="196"/>
      <c r="F24" s="197"/>
      <c r="G24" s="84">
        <v>3.43</v>
      </c>
      <c r="H24" s="84" t="s">
        <v>23</v>
      </c>
      <c r="I24" s="67">
        <v>376.33</v>
      </c>
      <c r="J24" s="67">
        <v>15.26</v>
      </c>
      <c r="K24" s="79">
        <f t="shared" si="3"/>
        <v>1553.36</v>
      </c>
      <c r="L24" s="78">
        <f t="shared" si="4"/>
        <v>62.99</v>
      </c>
      <c r="M24" s="85"/>
      <c r="N24" s="92">
        <f t="shared" si="5"/>
        <v>1616.35</v>
      </c>
      <c r="O24" s="103"/>
      <c r="P24" s="7"/>
      <c r="Q24" s="6"/>
      <c r="R24" s="13"/>
      <c r="S24" s="13"/>
      <c r="T24" s="13"/>
      <c r="U24" s="13"/>
      <c r="V24" s="26"/>
      <c r="W24" s="26"/>
      <c r="X24" s="21"/>
      <c r="Y24" s="19"/>
      <c r="Z24" s="19"/>
      <c r="AA24" s="19"/>
      <c r="AB24" s="19"/>
    </row>
    <row r="25" spans="1:28" ht="12" customHeight="1" x14ac:dyDescent="0.25">
      <c r="A25" s="81" t="s">
        <v>25</v>
      </c>
      <c r="B25" s="184" t="s">
        <v>26</v>
      </c>
      <c r="C25" s="184"/>
      <c r="D25" s="184"/>
      <c r="E25" s="184"/>
      <c r="F25" s="185"/>
      <c r="G25" s="173" t="s">
        <v>11</v>
      </c>
      <c r="H25" s="173"/>
      <c r="I25" s="173"/>
      <c r="J25" s="173"/>
      <c r="K25" s="93">
        <f>ROUND(K27+K28+K29+K30+K31+K26,2)</f>
        <v>3925.55</v>
      </c>
      <c r="L25" s="93">
        <f>ROUND(L27+L28+L29+L30+L31+L26,2)</f>
        <v>1337.81</v>
      </c>
      <c r="M25" s="94"/>
      <c r="N25" s="95">
        <f>K25+L25</f>
        <v>5263.3600000000006</v>
      </c>
      <c r="O25" s="103"/>
      <c r="P25" s="7"/>
      <c r="Q25" s="6"/>
      <c r="R25" s="13"/>
      <c r="S25" s="13"/>
      <c r="T25" s="13"/>
      <c r="U25" s="13"/>
      <c r="V25" s="26"/>
      <c r="W25" s="26"/>
      <c r="X25" s="21"/>
      <c r="Y25" s="19"/>
      <c r="Z25" s="19"/>
      <c r="AA25" s="19"/>
      <c r="AB25" s="19"/>
    </row>
    <row r="26" spans="1:28" ht="12" customHeight="1" x14ac:dyDescent="0.25">
      <c r="A26" s="77">
        <v>92779</v>
      </c>
      <c r="B26" s="177" t="s">
        <v>85</v>
      </c>
      <c r="C26" s="177"/>
      <c r="D26" s="177"/>
      <c r="E26" s="177"/>
      <c r="F26" s="177"/>
      <c r="G26" s="65">
        <v>92.45</v>
      </c>
      <c r="H26" s="65" t="s">
        <v>20</v>
      </c>
      <c r="I26" s="68">
        <v>5.79</v>
      </c>
      <c r="J26" s="68">
        <v>1.1200000000000001</v>
      </c>
      <c r="K26" s="79">
        <f t="shared" ref="K26:K31" si="6">ROUND(G26*I26*1.2034,2)</f>
        <v>644.16</v>
      </c>
      <c r="L26" s="78">
        <f t="shared" ref="L26:L31" si="7">ROUND(G26*J26*1.2034,2)</f>
        <v>124.6</v>
      </c>
      <c r="M26" s="89"/>
      <c r="N26" s="90">
        <f t="shared" ref="N26:N31" si="8">SUM(K26,L26)</f>
        <v>768.76</v>
      </c>
      <c r="O26" s="103"/>
      <c r="P26" s="7"/>
      <c r="Q26" s="6"/>
      <c r="R26" s="13"/>
      <c r="S26" s="13"/>
      <c r="T26" s="13"/>
      <c r="U26" s="13"/>
      <c r="V26" s="60"/>
      <c r="W26" s="60"/>
      <c r="X26" s="21"/>
      <c r="Y26" s="19"/>
      <c r="Z26" s="19"/>
      <c r="AA26" s="19"/>
      <c r="AB26" s="19"/>
    </row>
    <row r="27" spans="1:28" ht="17.25" customHeight="1" x14ac:dyDescent="0.25">
      <c r="A27" s="77">
        <v>92778</v>
      </c>
      <c r="B27" s="177" t="s">
        <v>19</v>
      </c>
      <c r="C27" s="177"/>
      <c r="D27" s="177"/>
      <c r="E27" s="177"/>
      <c r="F27" s="177"/>
      <c r="G27" s="77">
        <v>59.23</v>
      </c>
      <c r="H27" s="77" t="s">
        <v>20</v>
      </c>
      <c r="I27" s="68">
        <v>6.23</v>
      </c>
      <c r="J27" s="68">
        <v>1.6</v>
      </c>
      <c r="K27" s="79">
        <f t="shared" si="6"/>
        <v>444.06</v>
      </c>
      <c r="L27" s="78">
        <f t="shared" si="7"/>
        <v>114.04</v>
      </c>
      <c r="M27" s="89"/>
      <c r="N27" s="90">
        <f t="shared" si="8"/>
        <v>558.1</v>
      </c>
      <c r="O27" s="103"/>
      <c r="P27" s="7"/>
      <c r="Q27" s="6"/>
      <c r="R27" s="13"/>
      <c r="S27" s="13"/>
      <c r="T27" s="13"/>
      <c r="U27" s="13"/>
      <c r="V27" s="26"/>
      <c r="W27" s="26"/>
      <c r="X27" s="21"/>
      <c r="Y27" s="19"/>
      <c r="Z27" s="19"/>
      <c r="AA27" s="19"/>
      <c r="AB27" s="19"/>
    </row>
    <row r="28" spans="1:28" ht="14.25" customHeight="1" x14ac:dyDescent="0.25">
      <c r="A28" s="77">
        <v>92775</v>
      </c>
      <c r="B28" s="177" t="s">
        <v>21</v>
      </c>
      <c r="C28" s="177"/>
      <c r="D28" s="177"/>
      <c r="E28" s="177"/>
      <c r="F28" s="177"/>
      <c r="G28" s="77">
        <v>46.18</v>
      </c>
      <c r="H28" s="77" t="s">
        <v>20</v>
      </c>
      <c r="I28" s="68">
        <v>7.18</v>
      </c>
      <c r="J28" s="68">
        <v>4.49</v>
      </c>
      <c r="K28" s="79">
        <f t="shared" si="6"/>
        <v>399.01</v>
      </c>
      <c r="L28" s="78">
        <f t="shared" si="7"/>
        <v>249.52</v>
      </c>
      <c r="M28" s="89"/>
      <c r="N28" s="90">
        <f t="shared" si="8"/>
        <v>648.53</v>
      </c>
      <c r="O28" s="103"/>
      <c r="P28" s="7"/>
      <c r="Q28" s="6"/>
      <c r="R28" s="13"/>
      <c r="S28" s="13"/>
      <c r="T28" s="13"/>
      <c r="U28" s="13"/>
      <c r="V28" s="26"/>
      <c r="W28" s="26"/>
      <c r="X28" s="21"/>
      <c r="Y28" s="19"/>
      <c r="Z28" s="19"/>
      <c r="AA28" s="19"/>
      <c r="AB28" s="19"/>
    </row>
    <row r="29" spans="1:28" ht="24" customHeight="1" x14ac:dyDescent="0.25">
      <c r="A29" s="77">
        <v>96536</v>
      </c>
      <c r="B29" s="177" t="s">
        <v>81</v>
      </c>
      <c r="C29" s="177"/>
      <c r="D29" s="177"/>
      <c r="E29" s="177"/>
      <c r="F29" s="177"/>
      <c r="G29" s="77">
        <v>31.68</v>
      </c>
      <c r="H29" s="77" t="s">
        <v>22</v>
      </c>
      <c r="I29" s="68">
        <v>26.14</v>
      </c>
      <c r="J29" s="68">
        <v>20.64</v>
      </c>
      <c r="K29" s="79">
        <f t="shared" si="6"/>
        <v>996.55</v>
      </c>
      <c r="L29" s="78">
        <f t="shared" si="7"/>
        <v>786.87</v>
      </c>
      <c r="M29" s="89"/>
      <c r="N29" s="90">
        <f t="shared" si="8"/>
        <v>1783.42</v>
      </c>
      <c r="O29" s="103"/>
      <c r="P29" s="7"/>
      <c r="Q29" s="6"/>
      <c r="R29" s="13"/>
      <c r="S29" s="13"/>
      <c r="T29" s="13"/>
      <c r="U29" s="13"/>
      <c r="V29" s="30"/>
      <c r="W29" s="30"/>
      <c r="X29" s="21"/>
      <c r="Y29" s="19"/>
      <c r="Z29" s="19"/>
      <c r="AA29" s="19"/>
      <c r="AB29" s="19"/>
    </row>
    <row r="30" spans="1:28" ht="14.25" customHeight="1" x14ac:dyDescent="0.25">
      <c r="A30" s="77">
        <v>94103</v>
      </c>
      <c r="B30" s="177" t="s">
        <v>82</v>
      </c>
      <c r="C30" s="177"/>
      <c r="D30" s="177"/>
      <c r="E30" s="177"/>
      <c r="F30" s="177"/>
      <c r="G30" s="77">
        <v>0.05</v>
      </c>
      <c r="H30" s="77" t="s">
        <v>23</v>
      </c>
      <c r="I30" s="68">
        <v>102.26</v>
      </c>
      <c r="J30" s="68">
        <v>75.97</v>
      </c>
      <c r="K30" s="79">
        <f t="shared" si="6"/>
        <v>6.15</v>
      </c>
      <c r="L30" s="78">
        <f t="shared" si="7"/>
        <v>4.57</v>
      </c>
      <c r="M30" s="89"/>
      <c r="N30" s="90">
        <f t="shared" si="8"/>
        <v>10.72</v>
      </c>
      <c r="O30" s="103"/>
      <c r="P30" s="7"/>
      <c r="Q30" s="6"/>
      <c r="R30" s="13"/>
      <c r="S30" s="13"/>
      <c r="T30" s="13"/>
      <c r="U30" s="13"/>
      <c r="V30" s="30"/>
      <c r="W30" s="30"/>
      <c r="X30" s="21"/>
      <c r="Y30" s="19"/>
      <c r="Z30" s="19"/>
      <c r="AA30" s="19"/>
      <c r="AB30" s="19"/>
    </row>
    <row r="31" spans="1:28" ht="14.25" customHeight="1" x14ac:dyDescent="0.25">
      <c r="A31" s="84" t="s">
        <v>24</v>
      </c>
      <c r="B31" s="195" t="s">
        <v>83</v>
      </c>
      <c r="C31" s="196"/>
      <c r="D31" s="196"/>
      <c r="E31" s="196"/>
      <c r="F31" s="197"/>
      <c r="G31" s="84">
        <v>3.17</v>
      </c>
      <c r="H31" s="84" t="s">
        <v>23</v>
      </c>
      <c r="I31" s="67">
        <v>376.33</v>
      </c>
      <c r="J31" s="67">
        <v>15.26</v>
      </c>
      <c r="K31" s="79">
        <f t="shared" si="6"/>
        <v>1435.62</v>
      </c>
      <c r="L31" s="78">
        <f t="shared" si="7"/>
        <v>58.21</v>
      </c>
      <c r="M31" s="85"/>
      <c r="N31" s="92">
        <f t="shared" si="8"/>
        <v>1493.83</v>
      </c>
      <c r="O31" s="103"/>
      <c r="P31" s="7"/>
      <c r="Q31" s="6"/>
      <c r="R31" s="13"/>
      <c r="S31" s="13"/>
      <c r="T31" s="13"/>
      <c r="U31" s="13"/>
      <c r="V31" s="26"/>
      <c r="W31" s="26"/>
      <c r="X31" s="21"/>
      <c r="Y31" s="19"/>
      <c r="Z31" s="19"/>
      <c r="AA31" s="19"/>
      <c r="AB31" s="19"/>
    </row>
    <row r="32" spans="1:28" ht="15.75" customHeight="1" x14ac:dyDescent="0.25">
      <c r="A32" s="81" t="s">
        <v>139</v>
      </c>
      <c r="B32" s="184" t="s">
        <v>30</v>
      </c>
      <c r="C32" s="184"/>
      <c r="D32" s="184"/>
      <c r="E32" s="184"/>
      <c r="F32" s="185"/>
      <c r="G32" s="173" t="s">
        <v>11</v>
      </c>
      <c r="H32" s="173"/>
      <c r="I32" s="173"/>
      <c r="J32" s="173"/>
      <c r="K32" s="82">
        <f>ROUND(K33,2)</f>
        <v>87310.11</v>
      </c>
      <c r="L32" s="82">
        <f>ROUND(L33,2)</f>
        <v>15407.67</v>
      </c>
      <c r="M32" s="88"/>
      <c r="N32" s="82">
        <f>K32+L32</f>
        <v>102717.78</v>
      </c>
      <c r="O32" s="103"/>
      <c r="P32" s="7"/>
      <c r="Q32" s="6"/>
      <c r="R32" s="29"/>
      <c r="S32" s="29"/>
      <c r="T32" s="29"/>
      <c r="U32" s="29"/>
      <c r="V32" s="29"/>
      <c r="W32" s="29"/>
      <c r="X32" s="29"/>
      <c r="Y32" s="19"/>
      <c r="Z32" s="19"/>
      <c r="AA32" s="19"/>
      <c r="AB32" s="19"/>
    </row>
    <row r="33" spans="1:28" ht="120.75" customHeight="1" x14ac:dyDescent="0.25">
      <c r="A33" s="77" t="s">
        <v>27</v>
      </c>
      <c r="B33" s="200" t="s">
        <v>71</v>
      </c>
      <c r="C33" s="200"/>
      <c r="D33" s="200"/>
      <c r="E33" s="200"/>
      <c r="F33" s="200"/>
      <c r="G33" s="77">
        <v>1</v>
      </c>
      <c r="H33" s="77" t="s">
        <v>28</v>
      </c>
      <c r="I33" s="69">
        <v>72552.86</v>
      </c>
      <c r="J33" s="68">
        <v>12803.45</v>
      </c>
      <c r="K33" s="79">
        <f>ROUND(G33*I33*1.2034,2)</f>
        <v>87310.11</v>
      </c>
      <c r="L33" s="78">
        <f>ROUND(G33*J33*1.2034,2)</f>
        <v>15407.67</v>
      </c>
      <c r="M33" s="89"/>
      <c r="N33" s="90">
        <f>SUM(K33,L33)</f>
        <v>102717.78</v>
      </c>
      <c r="O33" s="103"/>
      <c r="P33" s="64" t="s">
        <v>65</v>
      </c>
      <c r="Q33" s="6"/>
      <c r="R33" s="20"/>
      <c r="S33" s="13"/>
      <c r="T33" s="13"/>
      <c r="U33" s="13"/>
      <c r="V33" s="13"/>
      <c r="W33" s="13"/>
      <c r="X33" s="13"/>
      <c r="Y33" s="19"/>
      <c r="Z33" s="19"/>
      <c r="AA33" s="19"/>
      <c r="AB33" s="19"/>
    </row>
    <row r="34" spans="1:28" ht="15.75" customHeight="1" x14ac:dyDescent="0.25">
      <c r="A34" s="81" t="s">
        <v>140</v>
      </c>
      <c r="B34" s="184" t="s">
        <v>72</v>
      </c>
      <c r="C34" s="184"/>
      <c r="D34" s="184"/>
      <c r="E34" s="184"/>
      <c r="F34" s="185"/>
      <c r="G34" s="173" t="s">
        <v>11</v>
      </c>
      <c r="H34" s="173"/>
      <c r="I34" s="173"/>
      <c r="J34" s="173"/>
      <c r="K34" s="82">
        <f>ROUND(K35+K38+K36+K37,2)</f>
        <v>1510.23</v>
      </c>
      <c r="L34" s="82">
        <f>ROUND(L35+L38+L36+L37,2)</f>
        <v>1144.05</v>
      </c>
      <c r="M34" s="88"/>
      <c r="N34" s="82">
        <f>K34+L34</f>
        <v>2654.2799999999997</v>
      </c>
      <c r="O34" s="103"/>
      <c r="P34" s="7"/>
      <c r="Q34" s="6"/>
      <c r="R34" s="20"/>
      <c r="S34" s="13"/>
      <c r="T34" s="13"/>
      <c r="U34" s="13"/>
      <c r="V34" s="13"/>
      <c r="W34" s="13"/>
      <c r="X34" s="13"/>
      <c r="Y34" s="19"/>
      <c r="Z34" s="19"/>
      <c r="AA34" s="19"/>
      <c r="AB34" s="19"/>
    </row>
    <row r="35" spans="1:28" ht="27.75" customHeight="1" x14ac:dyDescent="0.25">
      <c r="A35" s="77" t="s">
        <v>73</v>
      </c>
      <c r="B35" s="186" t="s">
        <v>84</v>
      </c>
      <c r="C35" s="186"/>
      <c r="D35" s="186"/>
      <c r="E35" s="186"/>
      <c r="F35" s="186"/>
      <c r="G35" s="96">
        <v>72</v>
      </c>
      <c r="H35" s="96" t="s">
        <v>18</v>
      </c>
      <c r="I35" s="67">
        <v>10</v>
      </c>
      <c r="J35" s="67">
        <v>8</v>
      </c>
      <c r="K35" s="79">
        <f>ROUND(G35*I35*1.2034,2)</f>
        <v>866.45</v>
      </c>
      <c r="L35" s="78">
        <f>ROUND(G35*J35*1.2034,2)</f>
        <v>693.16</v>
      </c>
      <c r="M35" s="85"/>
      <c r="N35" s="92">
        <f>SUM(K35,L35)</f>
        <v>1559.6100000000001</v>
      </c>
      <c r="O35" s="103"/>
      <c r="P35" s="7"/>
      <c r="Q35" s="6"/>
      <c r="R35" s="20"/>
      <c r="S35" s="13"/>
      <c r="T35" s="13"/>
      <c r="U35" s="13"/>
      <c r="V35" s="13"/>
      <c r="W35" s="13"/>
      <c r="X35" s="13"/>
      <c r="Y35" s="19"/>
      <c r="Z35" s="19"/>
      <c r="AA35" s="19"/>
      <c r="AB35" s="19"/>
    </row>
    <row r="36" spans="1:28" ht="13.5" customHeight="1" x14ac:dyDescent="0.25">
      <c r="A36" s="77" t="s">
        <v>73</v>
      </c>
      <c r="B36" s="186" t="s">
        <v>75</v>
      </c>
      <c r="C36" s="186"/>
      <c r="D36" s="186"/>
      <c r="E36" s="186"/>
      <c r="F36" s="186"/>
      <c r="G36" s="96">
        <v>12</v>
      </c>
      <c r="H36" s="96" t="s">
        <v>28</v>
      </c>
      <c r="I36" s="67">
        <v>8.5</v>
      </c>
      <c r="J36" s="67">
        <v>3.5</v>
      </c>
      <c r="K36" s="79">
        <f>ROUND(G36*I36*1.2034,2)</f>
        <v>122.75</v>
      </c>
      <c r="L36" s="78">
        <f>ROUND(G36*J36*1.2034,2)</f>
        <v>50.54</v>
      </c>
      <c r="M36" s="85"/>
      <c r="N36" s="92">
        <f>SUM(K36,L36)</f>
        <v>173.29</v>
      </c>
      <c r="O36" s="103"/>
      <c r="P36" s="7"/>
      <c r="Q36" s="6"/>
      <c r="R36" s="20"/>
      <c r="S36" s="13"/>
      <c r="T36" s="13"/>
      <c r="U36" s="13"/>
      <c r="V36" s="13"/>
      <c r="W36" s="13"/>
      <c r="X36" s="13"/>
      <c r="Y36" s="19"/>
      <c r="Z36" s="19"/>
      <c r="AA36" s="19"/>
      <c r="AB36" s="19"/>
    </row>
    <row r="37" spans="1:28" ht="13.5" customHeight="1" x14ac:dyDescent="0.25">
      <c r="A37" s="77" t="s">
        <v>73</v>
      </c>
      <c r="B37" s="186" t="s">
        <v>76</v>
      </c>
      <c r="C37" s="186"/>
      <c r="D37" s="186"/>
      <c r="E37" s="186"/>
      <c r="F37" s="186"/>
      <c r="G37" s="96">
        <v>16</v>
      </c>
      <c r="H37" s="96" t="s">
        <v>28</v>
      </c>
      <c r="I37" s="67">
        <v>6.6</v>
      </c>
      <c r="J37" s="67">
        <v>3.5</v>
      </c>
      <c r="K37" s="79">
        <f>ROUND(G37*I37*1.2034,2)</f>
        <v>127.08</v>
      </c>
      <c r="L37" s="78">
        <f>ROUND(G37*J37*1.2034,2)</f>
        <v>67.39</v>
      </c>
      <c r="M37" s="85"/>
      <c r="N37" s="92">
        <f>SUM(K37,L37)</f>
        <v>194.47</v>
      </c>
      <c r="O37" s="103"/>
      <c r="P37" s="7"/>
      <c r="Q37" s="6"/>
      <c r="R37" s="20"/>
      <c r="S37" s="13"/>
      <c r="T37" s="13"/>
      <c r="U37" s="13"/>
      <c r="V37" s="13"/>
      <c r="W37" s="13"/>
      <c r="X37" s="13"/>
      <c r="Y37" s="19"/>
      <c r="Z37" s="19"/>
      <c r="AA37" s="19"/>
      <c r="AB37" s="19"/>
    </row>
    <row r="38" spans="1:28" ht="15.75" x14ac:dyDescent="0.25">
      <c r="A38" s="97">
        <v>83446</v>
      </c>
      <c r="B38" s="188" t="s">
        <v>74</v>
      </c>
      <c r="C38" s="188"/>
      <c r="D38" s="188"/>
      <c r="E38" s="188"/>
      <c r="F38" s="188"/>
      <c r="G38" s="97">
        <v>4</v>
      </c>
      <c r="H38" s="97" t="s">
        <v>28</v>
      </c>
      <c r="I38" s="67">
        <v>81.84</v>
      </c>
      <c r="J38" s="67">
        <v>69.17</v>
      </c>
      <c r="K38" s="79">
        <f>ROUND(G38*I38*1.2034,2)</f>
        <v>393.95</v>
      </c>
      <c r="L38" s="78">
        <f>ROUND(G38*J38*1.2034,2)</f>
        <v>332.96</v>
      </c>
      <c r="M38" s="85"/>
      <c r="N38" s="92">
        <f>SUM(K38,L38)</f>
        <v>726.91</v>
      </c>
      <c r="O38" s="103"/>
      <c r="P38" s="7"/>
      <c r="Q38" s="6"/>
      <c r="R38" s="20"/>
      <c r="S38" s="13"/>
      <c r="T38" s="13"/>
      <c r="U38" s="13"/>
      <c r="V38" s="13"/>
      <c r="W38" s="13"/>
      <c r="X38" s="13"/>
      <c r="Y38" s="19"/>
      <c r="Z38" s="19"/>
      <c r="AA38" s="19"/>
      <c r="AB38" s="19"/>
    </row>
    <row r="39" spans="1:28" ht="16.149999999999999" customHeight="1" x14ac:dyDescent="0.25">
      <c r="A39" s="81" t="s">
        <v>141</v>
      </c>
      <c r="B39" s="184" t="s">
        <v>69</v>
      </c>
      <c r="C39" s="184"/>
      <c r="D39" s="184"/>
      <c r="E39" s="184"/>
      <c r="F39" s="185"/>
      <c r="G39" s="174" t="s">
        <v>11</v>
      </c>
      <c r="H39" s="173"/>
      <c r="I39" s="173"/>
      <c r="J39" s="173"/>
      <c r="K39" s="82">
        <f>ROUND(K40+K41+K42+K43,2)</f>
        <v>1045.33</v>
      </c>
      <c r="L39" s="82">
        <f>ROUND(L40+L41+L42+L43,2)</f>
        <v>420.95</v>
      </c>
      <c r="M39" s="83"/>
      <c r="N39" s="82">
        <f>K39+L39</f>
        <v>1466.28</v>
      </c>
      <c r="O39" s="103"/>
      <c r="P39" s="7"/>
      <c r="Q39" s="6"/>
      <c r="R39" s="27"/>
      <c r="S39" s="27"/>
      <c r="T39" s="27"/>
      <c r="U39" s="27"/>
      <c r="V39" s="13"/>
      <c r="W39" s="13"/>
      <c r="X39" s="21"/>
      <c r="Y39" s="14"/>
      <c r="Z39" s="22"/>
      <c r="AA39" s="19"/>
      <c r="AB39" s="19"/>
    </row>
    <row r="40" spans="1:28" ht="16.149999999999999" customHeight="1" x14ac:dyDescent="0.25">
      <c r="A40" s="98" t="s">
        <v>70</v>
      </c>
      <c r="B40" s="189" t="s">
        <v>77</v>
      </c>
      <c r="C40" s="189"/>
      <c r="D40" s="189"/>
      <c r="E40" s="189"/>
      <c r="F40" s="189"/>
      <c r="G40" s="76">
        <v>4</v>
      </c>
      <c r="H40" s="77" t="s">
        <v>28</v>
      </c>
      <c r="I40" s="66">
        <v>128.33000000000001</v>
      </c>
      <c r="J40" s="66">
        <v>58.6</v>
      </c>
      <c r="K40" s="79">
        <f>ROUND(G40*I40*1.2034,2)</f>
        <v>617.73</v>
      </c>
      <c r="L40" s="78">
        <f>ROUND(G40*J40*1.2034,2)</f>
        <v>282.08</v>
      </c>
      <c r="M40" s="78"/>
      <c r="N40" s="80">
        <f>SUM(K40,L40)</f>
        <v>899.81</v>
      </c>
      <c r="O40" s="103"/>
      <c r="P40" s="7"/>
      <c r="Q40" s="6"/>
      <c r="R40" s="32"/>
      <c r="S40" s="32"/>
      <c r="T40" s="32"/>
      <c r="U40" s="32"/>
      <c r="V40" s="13"/>
      <c r="W40" s="13"/>
      <c r="X40" s="21"/>
      <c r="Y40" s="14"/>
      <c r="Z40" s="22"/>
      <c r="AA40" s="19"/>
      <c r="AB40" s="19"/>
    </row>
    <row r="41" spans="1:28" ht="16.149999999999999" customHeight="1" x14ac:dyDescent="0.25">
      <c r="A41" s="98">
        <v>96977</v>
      </c>
      <c r="B41" s="189" t="s">
        <v>78</v>
      </c>
      <c r="C41" s="189"/>
      <c r="D41" s="189"/>
      <c r="E41" s="189"/>
      <c r="F41" s="189"/>
      <c r="G41" s="76">
        <v>4</v>
      </c>
      <c r="H41" s="77" t="s">
        <v>18</v>
      </c>
      <c r="I41" s="66">
        <v>27.68</v>
      </c>
      <c r="J41" s="66">
        <v>0.87</v>
      </c>
      <c r="K41" s="79">
        <f>ROUND(G41*I41*1.2034,2)</f>
        <v>133.24</v>
      </c>
      <c r="L41" s="78">
        <f>ROUND(G41*J41*1.2034,2)</f>
        <v>4.1900000000000004</v>
      </c>
      <c r="M41" s="78"/>
      <c r="N41" s="80">
        <f>SUM(K41,L41)</f>
        <v>137.43</v>
      </c>
      <c r="O41" s="103"/>
      <c r="P41" s="7"/>
      <c r="Q41" s="6"/>
      <c r="R41" s="32"/>
      <c r="S41" s="32"/>
      <c r="T41" s="32"/>
      <c r="U41" s="32"/>
      <c r="V41" s="13"/>
      <c r="W41" s="13"/>
      <c r="X41" s="21"/>
      <c r="Y41" s="14"/>
      <c r="Z41" s="22"/>
      <c r="AA41" s="19"/>
      <c r="AB41" s="19"/>
    </row>
    <row r="42" spans="1:28" ht="16.149999999999999" customHeight="1" x14ac:dyDescent="0.25">
      <c r="A42" s="98">
        <v>96985</v>
      </c>
      <c r="B42" s="189" t="s">
        <v>79</v>
      </c>
      <c r="C42" s="189"/>
      <c r="D42" s="189"/>
      <c r="E42" s="189"/>
      <c r="F42" s="189"/>
      <c r="G42" s="76">
        <v>4</v>
      </c>
      <c r="H42" s="77" t="s">
        <v>28</v>
      </c>
      <c r="I42" s="66">
        <v>40.369999999999997</v>
      </c>
      <c r="J42" s="66">
        <v>6.68</v>
      </c>
      <c r="K42" s="79">
        <f>ROUND(G42*I42*1.2034,2)</f>
        <v>194.33</v>
      </c>
      <c r="L42" s="78">
        <f>ROUND(G42*J42*1.2034,2)</f>
        <v>32.15</v>
      </c>
      <c r="M42" s="78"/>
      <c r="N42" s="80">
        <f>SUM(K42,L42)</f>
        <v>226.48000000000002</v>
      </c>
      <c r="O42" s="103"/>
      <c r="P42" s="7"/>
      <c r="Q42" s="6"/>
      <c r="R42" s="59"/>
      <c r="S42" s="59"/>
      <c r="T42" s="59"/>
      <c r="U42" s="59"/>
      <c r="V42" s="13"/>
      <c r="W42" s="13"/>
      <c r="X42" s="21"/>
      <c r="Y42" s="14"/>
      <c r="Z42" s="22"/>
      <c r="AA42" s="19"/>
      <c r="AB42" s="19"/>
    </row>
    <row r="43" spans="1:28" ht="16.149999999999999" customHeight="1" x14ac:dyDescent="0.25">
      <c r="A43" s="98">
        <v>72263</v>
      </c>
      <c r="B43" s="189" t="s">
        <v>80</v>
      </c>
      <c r="C43" s="189"/>
      <c r="D43" s="189"/>
      <c r="E43" s="189"/>
      <c r="F43" s="189"/>
      <c r="G43" s="76">
        <v>8</v>
      </c>
      <c r="H43" s="77" t="s">
        <v>28</v>
      </c>
      <c r="I43" s="66">
        <v>10.39</v>
      </c>
      <c r="J43" s="66">
        <v>10.65</v>
      </c>
      <c r="K43" s="79">
        <f>ROUND(G43*I43*1.2034,2)</f>
        <v>100.03</v>
      </c>
      <c r="L43" s="78">
        <f>ROUND(G43*J43*1.2034,2)</f>
        <v>102.53</v>
      </c>
      <c r="M43" s="78"/>
      <c r="N43" s="80">
        <f>SUM(K43,L43)</f>
        <v>202.56</v>
      </c>
      <c r="O43" s="103"/>
      <c r="P43" s="7"/>
      <c r="Q43" s="6"/>
      <c r="R43" s="32"/>
      <c r="S43" s="32"/>
      <c r="T43" s="32"/>
      <c r="U43" s="32"/>
      <c r="V43" s="13"/>
      <c r="W43" s="13"/>
      <c r="X43" s="21"/>
      <c r="Y43" s="14"/>
      <c r="Z43" s="22"/>
      <c r="AA43" s="19"/>
      <c r="AB43" s="19"/>
    </row>
    <row r="44" spans="1:28" ht="16.149999999999999" customHeight="1" x14ac:dyDescent="0.25">
      <c r="A44" s="81" t="s">
        <v>142</v>
      </c>
      <c r="B44" s="184" t="s">
        <v>60</v>
      </c>
      <c r="C44" s="184"/>
      <c r="D44" s="184"/>
      <c r="E44" s="184"/>
      <c r="F44" s="185"/>
      <c r="G44" s="174" t="s">
        <v>11</v>
      </c>
      <c r="H44" s="173"/>
      <c r="I44" s="173"/>
      <c r="J44" s="173"/>
      <c r="K44" s="82">
        <f>ROUND(K45,2)</f>
        <v>0</v>
      </c>
      <c r="L44" s="82">
        <f>ROUND(L45,2)</f>
        <v>327.83</v>
      </c>
      <c r="M44" s="83"/>
      <c r="N44" s="82">
        <f>K44+L44</f>
        <v>327.83</v>
      </c>
      <c r="O44" s="103"/>
      <c r="P44" s="64"/>
      <c r="Q44" s="6"/>
      <c r="R44" s="32"/>
      <c r="S44" s="32"/>
      <c r="T44" s="32"/>
      <c r="U44" s="32"/>
      <c r="V44" s="13"/>
      <c r="W44" s="13"/>
      <c r="X44" s="21"/>
      <c r="Y44" s="14"/>
      <c r="Z44" s="22"/>
      <c r="AA44" s="19"/>
      <c r="AB44" s="19"/>
    </row>
    <row r="45" spans="1:28" ht="16.149999999999999" customHeight="1" thickBot="1" x14ac:dyDescent="0.3">
      <c r="A45" s="76" t="s">
        <v>62</v>
      </c>
      <c r="B45" s="188" t="s">
        <v>63</v>
      </c>
      <c r="C45" s="188"/>
      <c r="D45" s="188"/>
      <c r="E45" s="188"/>
      <c r="F45" s="188"/>
      <c r="G45" s="97">
        <v>344.84</v>
      </c>
      <c r="H45" s="97" t="s">
        <v>22</v>
      </c>
      <c r="I45" s="67">
        <v>0</v>
      </c>
      <c r="J45" s="67">
        <v>0.79</v>
      </c>
      <c r="K45" s="79">
        <f>ROUND(G45*I45*1.2034,2)</f>
        <v>0</v>
      </c>
      <c r="L45" s="78">
        <f>ROUND(G45*J45*1.2034,2)</f>
        <v>327.83</v>
      </c>
      <c r="M45" s="85"/>
      <c r="N45" s="92">
        <f>SUM(K45,L45)</f>
        <v>327.83</v>
      </c>
      <c r="O45" s="103"/>
      <c r="P45" s="7"/>
      <c r="Q45" s="6"/>
      <c r="R45" s="32"/>
      <c r="S45" s="32"/>
      <c r="T45" s="32"/>
      <c r="U45" s="32"/>
      <c r="V45" s="13"/>
      <c r="W45" s="13"/>
      <c r="X45" s="21"/>
      <c r="Y45" s="14"/>
      <c r="Z45" s="22"/>
      <c r="AA45" s="19"/>
      <c r="AB45" s="19"/>
    </row>
    <row r="46" spans="1:28" ht="16.5" thickBot="1" x14ac:dyDescent="0.3">
      <c r="A46" s="198" t="s">
        <v>5</v>
      </c>
      <c r="B46" s="199"/>
      <c r="C46" s="199"/>
      <c r="D46" s="199"/>
      <c r="E46" s="199"/>
      <c r="F46" s="199"/>
      <c r="G46" s="199"/>
      <c r="H46" s="199"/>
      <c r="I46" s="199"/>
      <c r="J46" s="199"/>
      <c r="K46" s="99">
        <f>ROUND(K7+K15+K18+K32+K39+K25+K44+K34,2)</f>
        <v>106200.1</v>
      </c>
      <c r="L46" s="99">
        <f>ROUND(L7+L15+L18+L32+L39+L25+L44+L34,2)</f>
        <v>21975.03</v>
      </c>
      <c r="M46" s="100"/>
      <c r="N46" s="101">
        <f>ROUND(K46+L46,2)</f>
        <v>128175.13</v>
      </c>
      <c r="O46" s="103"/>
      <c r="P46" s="6"/>
      <c r="Q46" s="6"/>
      <c r="R46" s="29"/>
      <c r="S46" s="29"/>
      <c r="T46" s="29"/>
      <c r="U46" s="29"/>
      <c r="V46" s="29"/>
      <c r="W46" s="29"/>
      <c r="X46" s="29"/>
      <c r="Y46" s="19"/>
      <c r="Z46" s="19"/>
      <c r="AA46" s="19"/>
      <c r="AB46" s="19"/>
    </row>
    <row r="47" spans="1:28" ht="15.75" x14ac:dyDescent="0.25">
      <c r="A47" s="102"/>
      <c r="B47" s="102"/>
      <c r="C47" s="102"/>
      <c r="D47" s="102"/>
      <c r="E47" s="104"/>
      <c r="F47" s="104"/>
      <c r="G47" s="105"/>
      <c r="H47" s="102"/>
      <c r="I47" s="102"/>
      <c r="J47" s="102"/>
      <c r="K47" s="106"/>
      <c r="L47" s="106"/>
      <c r="M47" s="106"/>
      <c r="N47" s="106"/>
      <c r="O47" s="103"/>
      <c r="P47" s="4"/>
      <c r="Q47" s="6"/>
      <c r="R47" s="20"/>
      <c r="S47" s="13"/>
      <c r="T47" s="13"/>
      <c r="U47" s="13"/>
      <c r="V47" s="13"/>
      <c r="W47" s="13"/>
      <c r="X47" s="13"/>
      <c r="Y47" s="19"/>
      <c r="Z47" s="19"/>
      <c r="AA47" s="19"/>
      <c r="AB47" s="19"/>
    </row>
    <row r="48" spans="1:28" ht="15.75" x14ac:dyDescent="0.25">
      <c r="A48" s="102"/>
      <c r="B48" s="107"/>
      <c r="C48" s="107"/>
      <c r="D48" s="107"/>
      <c r="E48" s="149"/>
      <c r="F48" s="150"/>
      <c r="G48" s="107"/>
      <c r="H48" s="107"/>
      <c r="I48" s="107"/>
      <c r="J48" s="107"/>
      <c r="K48" s="107"/>
      <c r="L48" s="108"/>
      <c r="M48" s="107"/>
      <c r="N48" s="108"/>
      <c r="O48" s="103"/>
      <c r="P48" s="4"/>
      <c r="Q48" s="6"/>
      <c r="R48" s="27"/>
      <c r="S48" s="27"/>
      <c r="T48" s="27"/>
      <c r="U48" s="27"/>
      <c r="V48" s="13"/>
      <c r="W48" s="13"/>
      <c r="X48" s="21"/>
      <c r="Y48" s="14"/>
      <c r="Z48" s="22"/>
      <c r="AA48" s="19"/>
      <c r="AB48" s="19"/>
    </row>
    <row r="49" spans="1:28" ht="15.75" x14ac:dyDescent="0.25">
      <c r="A49" s="102"/>
      <c r="B49" s="103"/>
      <c r="C49" s="109"/>
      <c r="D49" s="103"/>
      <c r="E49" s="110"/>
      <c r="F49" s="110"/>
      <c r="G49" s="110"/>
      <c r="H49" s="110"/>
      <c r="I49" s="110"/>
      <c r="J49" s="110"/>
      <c r="K49" s="103"/>
      <c r="L49" s="111"/>
      <c r="M49" s="110"/>
      <c r="N49" s="103"/>
      <c r="O49" s="103"/>
      <c r="P49" s="4"/>
      <c r="Q49" s="6"/>
      <c r="R49" s="13"/>
      <c r="S49" s="13"/>
      <c r="T49" s="13"/>
      <c r="U49" s="13"/>
      <c r="V49" s="28"/>
      <c r="W49" s="28"/>
      <c r="X49" s="21"/>
      <c r="Y49" s="14"/>
      <c r="Z49" s="15"/>
      <c r="AA49" s="19"/>
      <c r="AB49" s="19"/>
    </row>
    <row r="50" spans="1:28" ht="15.75" x14ac:dyDescent="0.25">
      <c r="A50" s="4"/>
      <c r="B50" s="6"/>
      <c r="C50" s="10"/>
      <c r="D50" s="6"/>
      <c r="E50" s="11"/>
      <c r="F50" s="11"/>
      <c r="G50" s="11"/>
      <c r="H50" s="11"/>
      <c r="I50" s="11"/>
      <c r="J50" s="11"/>
      <c r="K50" s="6"/>
      <c r="L50" s="9"/>
      <c r="M50" s="11"/>
      <c r="N50" s="6"/>
      <c r="O50" s="6"/>
      <c r="P50" s="4"/>
      <c r="Q50" s="6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5.75" x14ac:dyDescent="0.25">
      <c r="A51" s="4"/>
      <c r="B51" s="6"/>
      <c r="C51" s="10"/>
      <c r="D51" s="6"/>
      <c r="E51" s="11"/>
      <c r="F51" s="11"/>
      <c r="G51" s="11"/>
      <c r="H51" s="11"/>
      <c r="I51" s="11"/>
      <c r="J51" s="11"/>
      <c r="K51" s="6"/>
      <c r="L51" s="6"/>
      <c r="M51" s="11"/>
      <c r="N51" s="6"/>
      <c r="O51" s="6"/>
      <c r="P51" s="4"/>
      <c r="Q51" s="6"/>
      <c r="R51" s="29"/>
      <c r="S51" s="29"/>
      <c r="T51" s="29"/>
      <c r="U51" s="29"/>
      <c r="V51" s="29"/>
      <c r="W51" s="29"/>
      <c r="X51" s="29"/>
      <c r="Y51" s="19"/>
      <c r="Z51" s="19"/>
      <c r="AA51" s="19"/>
      <c r="AB51" s="19"/>
    </row>
    <row r="52" spans="1:28" ht="15.75" x14ac:dyDescent="0.25">
      <c r="A52" s="4"/>
      <c r="B52" s="6"/>
      <c r="C52" s="10"/>
      <c r="D52" s="6"/>
      <c r="E52" s="11"/>
      <c r="F52" s="11"/>
      <c r="G52" s="24"/>
      <c r="H52" s="24"/>
      <c r="I52" s="24"/>
      <c r="J52" s="24"/>
      <c r="K52" s="24"/>
      <c r="L52" s="16"/>
      <c r="M52" s="11"/>
      <c r="N52" s="6"/>
      <c r="O52" s="6"/>
      <c r="P52" s="4" t="s">
        <v>31</v>
      </c>
      <c r="Q52" s="36">
        <v>104300</v>
      </c>
      <c r="R52" s="20"/>
      <c r="S52" s="13"/>
      <c r="T52" s="13"/>
      <c r="U52" s="13"/>
      <c r="V52" s="13"/>
      <c r="W52" s="13"/>
      <c r="X52" s="13"/>
      <c r="Y52" s="19"/>
      <c r="Z52" s="19"/>
      <c r="AA52" s="19"/>
      <c r="AB52" s="19"/>
    </row>
    <row r="53" spans="1:28" ht="15.75" x14ac:dyDescent="0.25">
      <c r="A53" s="4"/>
      <c r="B53" s="6"/>
      <c r="C53" s="10"/>
      <c r="D53" s="6"/>
      <c r="E53" s="11"/>
      <c r="F53" s="11"/>
      <c r="G53" s="25"/>
      <c r="H53" s="25"/>
      <c r="I53" s="25"/>
      <c r="J53" s="25"/>
      <c r="K53" s="25"/>
      <c r="L53" s="17"/>
      <c r="M53" s="11"/>
      <c r="N53" s="6"/>
      <c r="O53" s="6"/>
      <c r="P53" s="4" t="s">
        <v>32</v>
      </c>
      <c r="Q53" s="36">
        <v>85356.31</v>
      </c>
      <c r="R53" s="27"/>
      <c r="S53" s="27"/>
      <c r="T53" s="27"/>
      <c r="U53" s="27"/>
      <c r="V53" s="13"/>
      <c r="W53" s="13"/>
      <c r="X53" s="21"/>
      <c r="Y53" s="14"/>
      <c r="Z53" s="22"/>
      <c r="AA53" s="19"/>
      <c r="AB53" s="19"/>
    </row>
    <row r="54" spans="1:28" ht="15.75" x14ac:dyDescent="0.25">
      <c r="A54" s="4"/>
      <c r="B54" s="7"/>
      <c r="C54" s="6"/>
      <c r="D54" s="6"/>
      <c r="E54" s="6"/>
      <c r="F54" s="10"/>
      <c r="G54" s="25"/>
      <c r="H54" s="25"/>
      <c r="I54" s="25"/>
      <c r="J54" s="25"/>
      <c r="K54" s="25"/>
      <c r="L54" s="11"/>
      <c r="M54" s="11"/>
      <c r="N54" s="6"/>
      <c r="O54" s="6"/>
      <c r="P54" s="4" t="s">
        <v>33</v>
      </c>
      <c r="Q54" s="36">
        <v>76500</v>
      </c>
      <c r="R54" s="13"/>
      <c r="S54" s="13"/>
      <c r="T54" s="13"/>
      <c r="U54" s="13"/>
      <c r="V54" s="28"/>
      <c r="W54" s="28"/>
      <c r="X54" s="21"/>
      <c r="Y54" s="14"/>
      <c r="Z54" s="15"/>
      <c r="AA54" s="19"/>
      <c r="AB54" s="19"/>
    </row>
    <row r="55" spans="1:28" ht="15.75" x14ac:dyDescent="0.25">
      <c r="A55" s="4"/>
      <c r="B55" s="6"/>
      <c r="C55" s="6"/>
      <c r="D55" s="6"/>
      <c r="E55" s="6"/>
      <c r="F55" s="6"/>
      <c r="G55" s="10"/>
      <c r="H55" s="6"/>
      <c r="I55" s="6"/>
      <c r="J55" s="6"/>
      <c r="K55" s="11"/>
      <c r="L55" s="11"/>
      <c r="M55" s="11"/>
      <c r="N55" s="11"/>
      <c r="O55" s="6"/>
      <c r="P55" s="4"/>
      <c r="Q55" s="6"/>
      <c r="R55" s="18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5.75" x14ac:dyDescent="0.25">
      <c r="A56" s="4"/>
      <c r="B56" s="4"/>
      <c r="C56" s="4"/>
      <c r="D56" s="4"/>
      <c r="E56" s="4"/>
      <c r="F56" s="6"/>
      <c r="G56" s="10"/>
      <c r="H56" s="6"/>
      <c r="I56" s="6"/>
      <c r="J56" s="6"/>
      <c r="K56" s="11"/>
      <c r="L56" s="11"/>
      <c r="M56" s="11"/>
      <c r="N56" s="11"/>
      <c r="O56" s="6"/>
      <c r="P56" s="4" t="s">
        <v>34</v>
      </c>
      <c r="Q56" s="37">
        <f>ROUND(((Q52+Q53+Q54)/3),2)</f>
        <v>88718.77</v>
      </c>
      <c r="R56" s="29"/>
      <c r="S56" s="29"/>
      <c r="T56" s="29"/>
      <c r="U56" s="29"/>
      <c r="V56" s="29"/>
      <c r="W56" s="29"/>
      <c r="X56" s="29"/>
      <c r="Y56" s="19"/>
      <c r="Z56" s="19"/>
      <c r="AA56" s="19"/>
      <c r="AB56" s="19"/>
    </row>
    <row r="57" spans="1:28" ht="15.75" x14ac:dyDescent="0.25">
      <c r="A57" s="4"/>
      <c r="B57" s="4"/>
      <c r="C57" s="4"/>
      <c r="D57" s="4"/>
      <c r="E57" s="4"/>
      <c r="F57" s="4"/>
      <c r="G57" s="8"/>
      <c r="H57" s="4"/>
      <c r="I57" s="4"/>
      <c r="J57" s="4"/>
      <c r="K57" s="9"/>
      <c r="L57" s="9"/>
      <c r="M57" s="9"/>
      <c r="N57" s="9"/>
      <c r="O57" s="4"/>
      <c r="P57" s="38" t="s">
        <v>35</v>
      </c>
      <c r="Q57" s="39">
        <f>Q53</f>
        <v>85356.31</v>
      </c>
      <c r="R57" s="20"/>
      <c r="S57" s="13"/>
      <c r="T57" s="13"/>
      <c r="U57" s="13"/>
      <c r="V57" s="13"/>
      <c r="W57" s="13"/>
      <c r="X57" s="13"/>
      <c r="Y57" s="19"/>
      <c r="Z57" s="19"/>
      <c r="AA57" s="19"/>
      <c r="AB57" s="19"/>
    </row>
    <row r="58" spans="1:28" ht="15.75" x14ac:dyDescent="0.25">
      <c r="A58" s="6"/>
      <c r="B58" s="187"/>
      <c r="C58" s="187"/>
      <c r="D58" s="187"/>
      <c r="E58" s="6"/>
      <c r="F58" s="6"/>
      <c r="G58" s="10"/>
      <c r="H58" s="6"/>
      <c r="I58" s="4"/>
      <c r="J58" s="4"/>
      <c r="K58" s="9"/>
      <c r="L58" s="9"/>
      <c r="M58" s="9"/>
      <c r="N58" s="9"/>
      <c r="O58" s="4"/>
      <c r="P58" s="4" t="s">
        <v>55</v>
      </c>
      <c r="Q58" s="57">
        <f>Q57*0.15</f>
        <v>12803.4465</v>
      </c>
      <c r="R58" s="58">
        <f>Q58+Q59</f>
        <v>85356.31</v>
      </c>
      <c r="S58" s="27"/>
      <c r="T58" s="27"/>
      <c r="U58" s="27"/>
      <c r="V58" s="13"/>
      <c r="W58" s="13"/>
      <c r="X58" s="21"/>
      <c r="Y58" s="14"/>
      <c r="Z58" s="22"/>
      <c r="AA58" s="19"/>
      <c r="AB58" s="19"/>
    </row>
    <row r="59" spans="1:28" ht="15.75" x14ac:dyDescent="0.25">
      <c r="A59" s="6"/>
      <c r="B59" s="187"/>
      <c r="C59" s="187"/>
      <c r="D59" s="187"/>
      <c r="E59" s="6"/>
      <c r="F59" s="6"/>
      <c r="G59" s="10"/>
      <c r="H59" s="6"/>
      <c r="I59" s="4"/>
      <c r="J59" s="4"/>
      <c r="K59" s="9"/>
      <c r="L59" s="9"/>
      <c r="M59" s="9"/>
      <c r="N59" s="9"/>
      <c r="O59" s="4"/>
      <c r="P59" s="4" t="s">
        <v>56</v>
      </c>
      <c r="Q59" s="57">
        <f>Q57-Q58</f>
        <v>72552.863499999992</v>
      </c>
      <c r="R59" s="27"/>
      <c r="S59" s="27"/>
      <c r="T59" s="27"/>
      <c r="U59" s="27"/>
      <c r="V59" s="13"/>
      <c r="W59" s="13"/>
      <c r="X59" s="21"/>
      <c r="Y59" s="14"/>
      <c r="Z59" s="22"/>
      <c r="AA59" s="19"/>
      <c r="AB59" s="19"/>
    </row>
    <row r="60" spans="1:28" ht="15.75" x14ac:dyDescent="0.25">
      <c r="A60" s="6"/>
      <c r="B60" s="187"/>
      <c r="C60" s="187"/>
      <c r="D60" s="187"/>
      <c r="E60" s="6"/>
      <c r="F60" s="6"/>
      <c r="G60" s="33"/>
      <c r="H60" s="18"/>
      <c r="I60" s="5"/>
      <c r="J60" s="5"/>
      <c r="K60" s="12"/>
      <c r="L60" s="12"/>
      <c r="M60" s="12"/>
      <c r="N60" s="12"/>
      <c r="O60" s="5"/>
      <c r="P60" s="5"/>
      <c r="Q60" s="19"/>
      <c r="R60" s="40" t="s">
        <v>57</v>
      </c>
      <c r="S60" s="13"/>
      <c r="T60" s="13"/>
      <c r="U60" s="13"/>
      <c r="V60" s="28"/>
      <c r="W60" s="28"/>
      <c r="X60" s="21"/>
      <c r="Y60" s="14"/>
      <c r="Z60" s="15"/>
      <c r="AA60" s="19"/>
      <c r="AB60" s="19"/>
    </row>
    <row r="61" spans="1:28" ht="21" customHeight="1" x14ac:dyDescent="0.25">
      <c r="A61" s="6"/>
      <c r="B61" s="187"/>
      <c r="C61" s="187"/>
      <c r="D61" s="187"/>
      <c r="E61" s="6"/>
      <c r="F61" s="6"/>
      <c r="G61" s="33"/>
      <c r="H61" s="18"/>
      <c r="I61" s="5"/>
      <c r="J61" s="5"/>
      <c r="K61" s="12"/>
      <c r="L61" s="12"/>
      <c r="M61" s="12"/>
      <c r="N61" s="12"/>
      <c r="O61" s="5"/>
      <c r="P61" s="180"/>
      <c r="Q61" s="181"/>
      <c r="R61" s="41" t="s">
        <v>52</v>
      </c>
      <c r="S61" s="40" t="s">
        <v>36</v>
      </c>
      <c r="T61" s="42" t="s">
        <v>29</v>
      </c>
      <c r="U61" s="42" t="s">
        <v>29</v>
      </c>
      <c r="V61" s="42" t="s">
        <v>29</v>
      </c>
      <c r="W61" s="19"/>
      <c r="X61" s="19"/>
      <c r="Y61" s="19"/>
      <c r="Z61" s="19"/>
      <c r="AA61" s="19"/>
      <c r="AB61" s="19"/>
    </row>
    <row r="62" spans="1:28" ht="18.75" customHeight="1" x14ac:dyDescent="0.25">
      <c r="A62" s="18"/>
      <c r="B62" s="18"/>
      <c r="C62" s="18"/>
      <c r="D62" s="18"/>
      <c r="E62" s="18"/>
      <c r="F62" s="34"/>
      <c r="G62" s="35"/>
      <c r="H62" s="19"/>
      <c r="P62" s="40" t="s">
        <v>37</v>
      </c>
      <c r="Q62" s="40" t="s">
        <v>38</v>
      </c>
      <c r="R62" s="41" t="s">
        <v>39</v>
      </c>
      <c r="S62" s="40" t="s">
        <v>40</v>
      </c>
      <c r="T62" s="42">
        <v>3</v>
      </c>
      <c r="U62" s="43">
        <v>15.71</v>
      </c>
      <c r="V62" s="43">
        <f>T62*U62</f>
        <v>47.13</v>
      </c>
      <c r="W62" s="29"/>
      <c r="X62" s="29"/>
      <c r="Y62" s="19"/>
      <c r="Z62" s="19"/>
      <c r="AA62" s="19"/>
      <c r="AB62" s="19"/>
    </row>
    <row r="63" spans="1:28" ht="21" customHeight="1" x14ac:dyDescent="0.25">
      <c r="P63" s="40" t="s">
        <v>37</v>
      </c>
      <c r="Q63" s="40" t="s">
        <v>41</v>
      </c>
      <c r="R63" s="41" t="s">
        <v>42</v>
      </c>
      <c r="S63" s="40" t="s">
        <v>43</v>
      </c>
      <c r="T63" s="42" t="s">
        <v>44</v>
      </c>
      <c r="U63" s="43">
        <v>18.32</v>
      </c>
      <c r="V63" s="43">
        <f>T63*U63</f>
        <v>26.499879999999997</v>
      </c>
      <c r="W63" s="13"/>
      <c r="X63" s="21"/>
      <c r="Y63" s="14"/>
      <c r="Z63" s="22"/>
      <c r="AA63" s="19"/>
      <c r="AB63" s="19"/>
    </row>
    <row r="64" spans="1:28" ht="26.25" customHeight="1" x14ac:dyDescent="0.25">
      <c r="N64" s="3"/>
      <c r="P64" s="40" t="s">
        <v>37</v>
      </c>
      <c r="Q64" s="40" t="s">
        <v>45</v>
      </c>
      <c r="R64" s="41" t="s">
        <v>46</v>
      </c>
      <c r="S64" s="40" t="s">
        <v>47</v>
      </c>
      <c r="T64" s="42" t="s">
        <v>48</v>
      </c>
      <c r="U64" s="43">
        <v>0.19</v>
      </c>
      <c r="V64" s="43">
        <f>T64*U64</f>
        <v>0.67083300000000001</v>
      </c>
      <c r="W64" s="13"/>
      <c r="X64" s="21"/>
      <c r="Y64" s="14"/>
      <c r="Z64" s="22"/>
      <c r="AA64" s="19"/>
      <c r="AB64" s="19"/>
    </row>
    <row r="65" spans="15:28" x14ac:dyDescent="0.25">
      <c r="Q65" s="19"/>
      <c r="R65" s="44"/>
      <c r="S65" s="44"/>
      <c r="T65" s="49"/>
      <c r="U65" s="50" t="s">
        <v>49</v>
      </c>
      <c r="V65" s="48">
        <f>V63+V64</f>
        <v>27.170712999999999</v>
      </c>
      <c r="W65" s="47"/>
      <c r="X65" s="45"/>
      <c r="Y65" s="14"/>
      <c r="Z65" s="15"/>
      <c r="AA65" s="19"/>
      <c r="AB65" s="19"/>
    </row>
    <row r="66" spans="15:28" x14ac:dyDescent="0.25">
      <c r="Q66" s="19"/>
      <c r="R66" s="46"/>
      <c r="S66" s="46"/>
      <c r="T66" s="51"/>
      <c r="U66" s="52" t="s">
        <v>50</v>
      </c>
      <c r="V66" s="53">
        <f>V62</f>
        <v>47.13</v>
      </c>
      <c r="W66" s="46"/>
      <c r="X66" s="46"/>
      <c r="Y66" s="19"/>
      <c r="Z66" s="19"/>
      <c r="AA66" s="19"/>
      <c r="AB66" s="19"/>
    </row>
    <row r="67" spans="15:28" x14ac:dyDescent="0.25">
      <c r="Q67" s="19"/>
      <c r="R67" s="40" t="s">
        <v>58</v>
      </c>
      <c r="S67" s="46"/>
      <c r="T67" s="46"/>
      <c r="U67" s="46"/>
      <c r="V67" s="46"/>
      <c r="W67" s="46"/>
      <c r="X67" s="46"/>
      <c r="Y67" s="19"/>
      <c r="Z67" s="19"/>
      <c r="AA67" s="19"/>
      <c r="AB67" s="19"/>
    </row>
    <row r="68" spans="15:28" x14ac:dyDescent="0.25">
      <c r="P68" s="180"/>
      <c r="Q68" s="181"/>
      <c r="R68" s="41" t="s">
        <v>53</v>
      </c>
      <c r="S68" s="40" t="s">
        <v>36</v>
      </c>
      <c r="T68" s="42" t="s">
        <v>29</v>
      </c>
      <c r="U68" s="42" t="s">
        <v>29</v>
      </c>
      <c r="V68" s="42" t="s">
        <v>29</v>
      </c>
      <c r="W68" s="44"/>
      <c r="X68" s="44"/>
      <c r="Y68" s="19"/>
      <c r="Z68" s="19"/>
      <c r="AA68" s="19"/>
      <c r="AB68" s="19"/>
    </row>
    <row r="69" spans="15:28" x14ac:dyDescent="0.25">
      <c r="P69" s="40" t="s">
        <v>37</v>
      </c>
      <c r="Q69" s="40">
        <v>88264</v>
      </c>
      <c r="R69" s="41" t="s">
        <v>54</v>
      </c>
      <c r="S69" s="40" t="s">
        <v>40</v>
      </c>
      <c r="T69" s="42">
        <v>1</v>
      </c>
      <c r="U69" s="43">
        <v>20.76</v>
      </c>
      <c r="V69" s="43">
        <f>T69*U69</f>
        <v>20.76</v>
      </c>
      <c r="W69" s="13"/>
      <c r="X69" s="21"/>
      <c r="Y69" s="14"/>
      <c r="Z69" s="22"/>
      <c r="AA69" s="19"/>
      <c r="AB69" s="19"/>
    </row>
    <row r="70" spans="15:28" x14ac:dyDescent="0.25">
      <c r="P70" s="40" t="s">
        <v>37</v>
      </c>
      <c r="Q70" s="40">
        <v>88316</v>
      </c>
      <c r="R70" s="41" t="s">
        <v>39</v>
      </c>
      <c r="S70" s="40" t="s">
        <v>40</v>
      </c>
      <c r="T70" s="42">
        <v>1</v>
      </c>
      <c r="U70" s="43">
        <v>15.71</v>
      </c>
      <c r="V70" s="43">
        <f>T70*U70</f>
        <v>15.71</v>
      </c>
      <c r="W70" s="13"/>
      <c r="X70" s="21"/>
      <c r="Y70" s="14"/>
      <c r="Z70" s="22"/>
      <c r="AA70" s="19"/>
      <c r="AB70" s="19"/>
    </row>
    <row r="71" spans="15:28" x14ac:dyDescent="0.25">
      <c r="Q71" s="19"/>
      <c r="R71" s="19"/>
      <c r="S71" s="19"/>
      <c r="T71" s="19"/>
      <c r="U71" s="52" t="s">
        <v>50</v>
      </c>
      <c r="V71" s="48">
        <f>V70+V69</f>
        <v>36.47</v>
      </c>
      <c r="W71" s="19"/>
      <c r="X71" s="19"/>
      <c r="Y71" s="19"/>
      <c r="Z71" s="19"/>
      <c r="AA71" s="19"/>
      <c r="AB71" s="19"/>
    </row>
    <row r="72" spans="15:28" x14ac:dyDescent="0.25"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5:28" x14ac:dyDescent="0.25">
      <c r="Q73" s="19"/>
      <c r="R73" s="40" t="s">
        <v>61</v>
      </c>
      <c r="S73" s="46"/>
      <c r="T73" s="46"/>
      <c r="U73" s="46"/>
      <c r="V73" s="46"/>
      <c r="W73" s="29"/>
      <c r="X73" s="29"/>
      <c r="Y73" s="19"/>
      <c r="Z73" s="19"/>
      <c r="AA73" s="19"/>
      <c r="AB73" s="19"/>
    </row>
    <row r="74" spans="15:28" x14ac:dyDescent="0.25">
      <c r="P74" s="180"/>
      <c r="Q74" s="181"/>
      <c r="R74" s="41" t="s">
        <v>64</v>
      </c>
      <c r="S74" s="40" t="s">
        <v>36</v>
      </c>
      <c r="T74" s="42" t="s">
        <v>29</v>
      </c>
      <c r="U74" s="42" t="s">
        <v>29</v>
      </c>
      <c r="V74" s="42" t="s">
        <v>29</v>
      </c>
      <c r="W74" s="13"/>
      <c r="X74" s="13"/>
      <c r="Y74" s="19"/>
      <c r="Z74" s="19"/>
      <c r="AA74" s="19"/>
      <c r="AB74" s="19"/>
    </row>
    <row r="75" spans="15:28" x14ac:dyDescent="0.25">
      <c r="P75" s="40" t="s">
        <v>37</v>
      </c>
      <c r="Q75" s="40">
        <v>88316</v>
      </c>
      <c r="R75" s="41" t="s">
        <v>39</v>
      </c>
      <c r="S75" s="40" t="s">
        <v>40</v>
      </c>
      <c r="T75" s="42">
        <v>0.05</v>
      </c>
      <c r="U75" s="43">
        <v>15.71</v>
      </c>
      <c r="V75" s="43">
        <f>T75*U75</f>
        <v>0.78550000000000009</v>
      </c>
      <c r="W75" s="13"/>
      <c r="X75" s="21"/>
      <c r="Y75" s="14"/>
      <c r="Z75" s="22"/>
      <c r="AA75" s="19"/>
      <c r="AB75" s="19"/>
    </row>
    <row r="76" spans="15:28" x14ac:dyDescent="0.25">
      <c r="O76" s="19"/>
      <c r="P76" s="54"/>
      <c r="Q76" s="54"/>
      <c r="R76" s="55"/>
      <c r="S76" s="54"/>
      <c r="T76" s="56"/>
      <c r="U76" s="52" t="s">
        <v>50</v>
      </c>
      <c r="V76" s="48">
        <f>V75</f>
        <v>0.78550000000000009</v>
      </c>
      <c r="W76" s="13"/>
      <c r="X76" s="21"/>
      <c r="Y76" s="14"/>
      <c r="Z76" s="22"/>
      <c r="AA76" s="19"/>
      <c r="AB76" s="19"/>
    </row>
    <row r="77" spans="15:28" x14ac:dyDescent="0.25">
      <c r="Q77" s="19"/>
      <c r="R77" s="13"/>
      <c r="S77" s="13"/>
      <c r="T77" s="13"/>
      <c r="U77" s="13"/>
      <c r="V77" s="179"/>
      <c r="W77" s="179"/>
      <c r="X77" s="21"/>
      <c r="Y77" s="14"/>
      <c r="Z77" s="15"/>
      <c r="AA77" s="19"/>
      <c r="AB77" s="19"/>
    </row>
    <row r="78" spans="15:28" x14ac:dyDescent="0.25"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5:28" ht="15.75" x14ac:dyDescent="0.25">
      <c r="P79" s="18"/>
      <c r="Q79" s="19"/>
      <c r="R79" s="54"/>
      <c r="S79" s="13"/>
      <c r="T79" s="13"/>
      <c r="U79" s="13"/>
      <c r="V79" s="28"/>
      <c r="W79" s="29"/>
      <c r="X79" s="29"/>
      <c r="Y79" s="19"/>
      <c r="Z79" s="19"/>
      <c r="AA79" s="19"/>
      <c r="AB79" s="19"/>
    </row>
    <row r="80" spans="15:28" x14ac:dyDescent="0.25">
      <c r="P80" s="183"/>
      <c r="Q80" s="183"/>
      <c r="R80" s="55"/>
      <c r="S80" s="54"/>
      <c r="T80" s="56"/>
      <c r="U80" s="56"/>
      <c r="V80" s="56"/>
      <c r="W80" s="13"/>
      <c r="X80" s="13"/>
      <c r="Y80" s="19"/>
      <c r="Z80" s="19"/>
      <c r="AA80" s="19"/>
      <c r="AB80" s="19"/>
    </row>
    <row r="81" spans="16:28" x14ac:dyDescent="0.25">
      <c r="P81" s="54"/>
      <c r="Q81" s="54"/>
      <c r="R81" s="55"/>
      <c r="S81" s="54"/>
      <c r="T81" s="56"/>
      <c r="U81" s="61"/>
      <c r="V81" s="61"/>
      <c r="W81" s="13"/>
      <c r="X81" s="21"/>
      <c r="Y81" s="14"/>
      <c r="Z81" s="22"/>
      <c r="AA81" s="19"/>
      <c r="AB81" s="19"/>
    </row>
    <row r="82" spans="16:28" x14ac:dyDescent="0.25">
      <c r="P82" s="54"/>
      <c r="Q82" s="54"/>
      <c r="R82" s="55"/>
      <c r="S82" s="54"/>
      <c r="T82" s="56"/>
      <c r="U82" s="61"/>
      <c r="V82" s="61"/>
      <c r="W82" s="13"/>
      <c r="X82" s="21"/>
      <c r="Y82" s="14"/>
      <c r="Z82" s="22"/>
      <c r="AA82" s="19"/>
      <c r="AB82" s="19"/>
    </row>
    <row r="83" spans="16:28" x14ac:dyDescent="0.25">
      <c r="P83" s="54"/>
      <c r="Q83" s="54"/>
      <c r="R83" s="55"/>
      <c r="S83" s="54"/>
      <c r="T83" s="56"/>
      <c r="U83" s="61"/>
      <c r="V83" s="61"/>
      <c r="W83" s="28"/>
      <c r="X83" s="21"/>
      <c r="Y83" s="14"/>
      <c r="Z83" s="15"/>
      <c r="AA83" s="19"/>
      <c r="AB83" s="19"/>
    </row>
    <row r="84" spans="16:28" x14ac:dyDescent="0.25">
      <c r="P84" s="19"/>
      <c r="Q84" s="19"/>
      <c r="R84" s="19"/>
      <c r="S84" s="19"/>
      <c r="T84" s="19"/>
      <c r="U84" s="50"/>
      <c r="V84" s="48"/>
      <c r="W84" s="19"/>
      <c r="X84" s="19"/>
      <c r="Y84" s="19"/>
      <c r="Z84" s="19"/>
      <c r="AA84" s="19"/>
      <c r="AB84" s="19"/>
    </row>
    <row r="85" spans="16:28" x14ac:dyDescent="0.25">
      <c r="P85" s="19"/>
      <c r="Q85" s="19"/>
      <c r="R85" s="29"/>
      <c r="S85" s="29"/>
      <c r="T85" s="29"/>
      <c r="U85" s="29"/>
      <c r="V85" s="29"/>
      <c r="W85" s="29"/>
      <c r="X85" s="29"/>
      <c r="Y85" s="19"/>
      <c r="Z85" s="19"/>
      <c r="AA85" s="19"/>
      <c r="AB85" s="19"/>
    </row>
    <row r="86" spans="16:28" x14ac:dyDescent="0.25">
      <c r="P86" s="19"/>
      <c r="Q86" s="19"/>
      <c r="R86" s="20"/>
      <c r="S86" s="13"/>
      <c r="T86" s="13"/>
      <c r="U86" s="13"/>
      <c r="V86" s="13"/>
      <c r="W86" s="13"/>
      <c r="X86" s="13"/>
      <c r="Y86" s="19"/>
      <c r="Z86" s="19"/>
      <c r="AA86" s="19"/>
      <c r="AB86" s="19"/>
    </row>
    <row r="87" spans="16:28" x14ac:dyDescent="0.25">
      <c r="P87" s="19"/>
      <c r="Q87" s="19"/>
      <c r="R87" s="27"/>
      <c r="S87" s="27"/>
      <c r="T87" s="27"/>
      <c r="U87" s="27"/>
      <c r="V87" s="13"/>
      <c r="W87" s="13"/>
      <c r="X87" s="21"/>
      <c r="Y87" s="14"/>
      <c r="Z87" s="22"/>
      <c r="AA87" s="19"/>
      <c r="AB87" s="19"/>
    </row>
    <row r="88" spans="16:28" x14ac:dyDescent="0.25">
      <c r="Q88" s="19"/>
      <c r="R88" s="13"/>
      <c r="S88" s="13"/>
      <c r="T88" s="13"/>
      <c r="U88" s="13"/>
      <c r="V88" s="28"/>
      <c r="W88" s="28"/>
      <c r="X88" s="21"/>
      <c r="Y88" s="14"/>
      <c r="Z88" s="15"/>
      <c r="AA88" s="19"/>
      <c r="AB88" s="19"/>
    </row>
    <row r="89" spans="16:28" x14ac:dyDescent="0.25"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6:28" x14ac:dyDescent="0.25">
      <c r="Q90" s="19"/>
      <c r="R90" s="29"/>
      <c r="S90" s="29"/>
      <c r="T90" s="29"/>
      <c r="U90" s="29"/>
      <c r="V90" s="29"/>
      <c r="W90" s="29"/>
      <c r="X90" s="29"/>
      <c r="Y90" s="19"/>
      <c r="Z90" s="19"/>
      <c r="AA90" s="19"/>
      <c r="AB90" s="19"/>
    </row>
    <row r="91" spans="16:28" x14ac:dyDescent="0.25">
      <c r="Q91" s="19"/>
      <c r="R91" s="20"/>
      <c r="S91" s="13"/>
      <c r="T91" s="13"/>
      <c r="U91" s="13"/>
      <c r="V91" s="13"/>
      <c r="W91" s="13"/>
      <c r="X91" s="13"/>
      <c r="Y91" s="19"/>
      <c r="Z91" s="19"/>
      <c r="AA91" s="19"/>
      <c r="AB91" s="19"/>
    </row>
    <row r="92" spans="16:28" x14ac:dyDescent="0.25">
      <c r="Q92" s="19"/>
      <c r="R92" s="182"/>
      <c r="S92" s="182"/>
      <c r="T92" s="182"/>
      <c r="U92" s="182"/>
      <c r="V92" s="13"/>
      <c r="W92" s="13"/>
      <c r="X92" s="21"/>
      <c r="Y92" s="14"/>
      <c r="Z92" s="22"/>
      <c r="AA92" s="19"/>
      <c r="AB92" s="19"/>
    </row>
    <row r="93" spans="16:28" x14ac:dyDescent="0.25">
      <c r="Q93" s="19"/>
      <c r="R93" s="182"/>
      <c r="S93" s="182"/>
      <c r="T93" s="182"/>
      <c r="U93" s="182"/>
      <c r="V93" s="13"/>
      <c r="W93" s="13"/>
      <c r="X93" s="21"/>
      <c r="Y93" s="14"/>
      <c r="Z93" s="22"/>
      <c r="AA93" s="19"/>
      <c r="AB93" s="19"/>
    </row>
    <row r="94" spans="16:28" x14ac:dyDescent="0.25">
      <c r="Q94" s="19"/>
      <c r="R94" s="13"/>
      <c r="S94" s="13"/>
      <c r="T94" s="13"/>
      <c r="U94" s="13"/>
      <c r="V94" s="179"/>
      <c r="W94" s="179"/>
      <c r="X94" s="21"/>
      <c r="Y94" s="14"/>
      <c r="Z94" s="15"/>
      <c r="AA94" s="19"/>
      <c r="AB94" s="19"/>
    </row>
    <row r="95" spans="16:28" x14ac:dyDescent="0.25"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</sheetData>
  <sheetProtection algorithmName="SHA-512" hashValue="xOafjzmw5LVkns6AI6DXkTRF2VPyotSAma0ZEJ7Zxl8XFpQsxRIKPDzkLQ2UPkE/PtlD2/HHB+C4w1oWET/UpQ==" saltValue="7RSgUyP97WaaDdGRpzhQBQ==" spinCount="100000" sheet="1" objects="1" scenarios="1"/>
  <mergeCells count="72">
    <mergeCell ref="B38:F38"/>
    <mergeCell ref="B14:F14"/>
    <mergeCell ref="B8:F8"/>
    <mergeCell ref="B24:F24"/>
    <mergeCell ref="A46:J46"/>
    <mergeCell ref="B31:F31"/>
    <mergeCell ref="B28:F28"/>
    <mergeCell ref="B39:F39"/>
    <mergeCell ref="B29:F29"/>
    <mergeCell ref="B30:F30"/>
    <mergeCell ref="B27:F27"/>
    <mergeCell ref="B25:F25"/>
    <mergeCell ref="B35:F35"/>
    <mergeCell ref="B33:F33"/>
    <mergeCell ref="B40:F40"/>
    <mergeCell ref="B41:F41"/>
    <mergeCell ref="B26:F26"/>
    <mergeCell ref="B7:F7"/>
    <mergeCell ref="B21:F21"/>
    <mergeCell ref="B22:F22"/>
    <mergeCell ref="B23:F23"/>
    <mergeCell ref="B19:F19"/>
    <mergeCell ref="B9:F9"/>
    <mergeCell ref="B18:F18"/>
    <mergeCell ref="B10:F10"/>
    <mergeCell ref="B16:F16"/>
    <mergeCell ref="B12:F12"/>
    <mergeCell ref="B17:F17"/>
    <mergeCell ref="B11:F11"/>
    <mergeCell ref="B13:F13"/>
    <mergeCell ref="R92:U92"/>
    <mergeCell ref="R93:U93"/>
    <mergeCell ref="V94:W94"/>
    <mergeCell ref="P80:Q80"/>
    <mergeCell ref="B32:F32"/>
    <mergeCell ref="B34:F34"/>
    <mergeCell ref="B36:F36"/>
    <mergeCell ref="B37:F37"/>
    <mergeCell ref="B58:D58"/>
    <mergeCell ref="B59:D59"/>
    <mergeCell ref="B60:D60"/>
    <mergeCell ref="B44:F44"/>
    <mergeCell ref="B45:F45"/>
    <mergeCell ref="B61:D61"/>
    <mergeCell ref="B42:F42"/>
    <mergeCell ref="B43:F43"/>
    <mergeCell ref="U7:W7"/>
    <mergeCell ref="V77:W77"/>
    <mergeCell ref="G25:J25"/>
    <mergeCell ref="G34:J34"/>
    <mergeCell ref="G44:J44"/>
    <mergeCell ref="G39:J39"/>
    <mergeCell ref="P61:Q61"/>
    <mergeCell ref="P68:Q68"/>
    <mergeCell ref="P74:Q74"/>
    <mergeCell ref="G32:J32"/>
    <mergeCell ref="E48:F48"/>
    <mergeCell ref="A1:N1"/>
    <mergeCell ref="K5:L5"/>
    <mergeCell ref="A2:N2"/>
    <mergeCell ref="A5:A6"/>
    <mergeCell ref="B5:F6"/>
    <mergeCell ref="G5:G6"/>
    <mergeCell ref="H5:H6"/>
    <mergeCell ref="N5:N6"/>
    <mergeCell ref="I5:J5"/>
    <mergeCell ref="A3:N4"/>
    <mergeCell ref="G7:J7"/>
    <mergeCell ref="G15:J15"/>
    <mergeCell ref="G18:J18"/>
    <mergeCell ref="B15:F15"/>
    <mergeCell ref="B20:F20"/>
  </mergeCells>
  <conditionalFormatting sqref="P62:V64 P61 R61:V61 R60 P69:V70">
    <cfRule type="expression" dxfId="13" priority="17" stopIfTrue="1">
      <formula>AND($A60&lt;&gt;"COMPOSICAO",$A60&lt;&gt;"INSUMO",$A60&lt;&gt;"")</formula>
    </cfRule>
    <cfRule type="expression" dxfId="12" priority="18" stopIfTrue="1">
      <formula>AND(OR($A60="COMPOSICAO",$A60="INSUMO",$A60&lt;&gt;""),$A60&lt;&gt;"")</formula>
    </cfRule>
  </conditionalFormatting>
  <conditionalFormatting sqref="P68 R68:V68">
    <cfRule type="expression" dxfId="11" priority="11" stopIfTrue="1">
      <formula>AND($A68&lt;&gt;"COMPOSICAO",$A68&lt;&gt;"INSUMO",$A68&lt;&gt;"")</formula>
    </cfRule>
    <cfRule type="expression" dxfId="10" priority="12" stopIfTrue="1">
      <formula>AND(OR($A68="COMPOSICAO",$A68="INSUMO",$A68&lt;&gt;""),$A68&lt;&gt;"")</formula>
    </cfRule>
  </conditionalFormatting>
  <conditionalFormatting sqref="R67">
    <cfRule type="expression" dxfId="9" priority="9" stopIfTrue="1">
      <formula>AND($A67&lt;&gt;"COMPOSICAO",$A67&lt;&gt;"INSUMO",$A67&lt;&gt;"")</formula>
    </cfRule>
    <cfRule type="expression" dxfId="8" priority="10" stopIfTrue="1">
      <formula>AND(OR($A67="COMPOSICAO",$A67="INSUMO",$A67&lt;&gt;""),$A67&lt;&gt;"")</formula>
    </cfRule>
  </conditionalFormatting>
  <conditionalFormatting sqref="P75:V75 P76:T76">
    <cfRule type="expression" dxfId="7" priority="7" stopIfTrue="1">
      <formula>AND($A75&lt;&gt;"COMPOSICAO",$A75&lt;&gt;"INSUMO",$A75&lt;&gt;"")</formula>
    </cfRule>
    <cfRule type="expression" dxfId="6" priority="8" stopIfTrue="1">
      <formula>AND(OR($A75="COMPOSICAO",$A75="INSUMO",$A75&lt;&gt;""),$A75&lt;&gt;"")</formula>
    </cfRule>
  </conditionalFormatting>
  <conditionalFormatting sqref="P74 R74:V74">
    <cfRule type="expression" dxfId="5" priority="5" stopIfTrue="1">
      <formula>AND($A74&lt;&gt;"COMPOSICAO",$A74&lt;&gt;"INSUMO",$A74&lt;&gt;"")</formula>
    </cfRule>
    <cfRule type="expression" dxfId="4" priority="6" stopIfTrue="1">
      <formula>AND(OR($A74="COMPOSICAO",$A74="INSUMO",$A74&lt;&gt;""),$A74&lt;&gt;"")</formula>
    </cfRule>
  </conditionalFormatting>
  <conditionalFormatting sqref="R73">
    <cfRule type="expression" dxfId="3" priority="3" stopIfTrue="1">
      <formula>AND($A73&lt;&gt;"COMPOSICAO",$A73&lt;&gt;"INSUMO",$A73&lt;&gt;"")</formula>
    </cfRule>
    <cfRule type="expression" dxfId="2" priority="4" stopIfTrue="1">
      <formula>AND(OR($A73="COMPOSICAO",$A73="INSUMO",$A73&lt;&gt;""),$A73&lt;&gt;"")</formula>
    </cfRule>
  </conditionalFormatting>
  <conditionalFormatting sqref="P81:V83 P80 R80:V80 R79">
    <cfRule type="expression" dxfId="1" priority="1" stopIfTrue="1">
      <formula>AND($A79&lt;&gt;"COMPOSICAO",$A79&lt;&gt;"INSUMO",$A79&lt;&gt;"")</formula>
    </cfRule>
    <cfRule type="expression" dxfId="0" priority="2" stopIfTrue="1">
      <formula>AND(OR($A79="COMPOSICAO",$A79="INSUMO",$A79&lt;&gt;""),$A79&lt;&gt;"")</formula>
    </cfRule>
  </conditionalFormatting>
  <printOptions horizontalCentered="1"/>
  <pageMargins left="0.39370078740157483" right="0.39370078740157483" top="0.39370078740157483" bottom="0.39370078740157483" header="0" footer="0"/>
  <pageSetup paperSize="9" scale="6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J11" sqref="J11"/>
    </sheetView>
  </sheetViews>
  <sheetFormatPr defaultRowHeight="15" x14ac:dyDescent="0.25"/>
  <cols>
    <col min="6" max="6" width="32.28515625" customWidth="1"/>
    <col min="7" max="7" width="15.28515625" customWidth="1"/>
    <col min="9" max="9" width="17" customWidth="1"/>
    <col min="10" max="11" width="10.5703125" customWidth="1"/>
  </cols>
  <sheetData>
    <row r="1" spans="1:23" ht="16.5" thickTop="1" thickBot="1" x14ac:dyDescent="0.3">
      <c r="A1" s="212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23" ht="15.75" thickTop="1" x14ac:dyDescent="0.25">
      <c r="A2" s="204" t="s">
        <v>144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23" x14ac:dyDescent="0.2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</row>
    <row r="4" spans="1:23" ht="15.75" thickBot="1" x14ac:dyDescent="0.3">
      <c r="A4" s="201" t="s">
        <v>93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</row>
    <row r="5" spans="1:23" ht="15.75" thickBot="1" x14ac:dyDescent="0.3">
      <c r="A5" s="221" t="s">
        <v>88</v>
      </c>
      <c r="B5" s="222"/>
      <c r="C5" s="222"/>
      <c r="D5" s="222"/>
      <c r="E5" s="222"/>
      <c r="F5" s="223"/>
      <c r="G5" s="221" t="s">
        <v>89</v>
      </c>
      <c r="H5" s="223"/>
      <c r="I5" s="221" t="s">
        <v>90</v>
      </c>
      <c r="J5" s="223"/>
      <c r="K5" s="221" t="s">
        <v>91</v>
      </c>
      <c r="L5" s="222"/>
      <c r="M5" s="223"/>
    </row>
    <row r="6" spans="1:23" x14ac:dyDescent="0.25">
      <c r="A6" s="112" t="str">
        <f>Planilha!A7</f>
        <v xml:space="preserve">1 - </v>
      </c>
      <c r="B6" s="227" t="str">
        <f>Planilha!B7</f>
        <v>SERVIÇOS PRELIMINARES</v>
      </c>
      <c r="C6" s="227"/>
      <c r="D6" s="227"/>
      <c r="E6" s="227"/>
      <c r="F6" s="228"/>
      <c r="G6" s="113">
        <f>K6*H6</f>
        <v>2419.5500000000002</v>
      </c>
      <c r="H6" s="114">
        <v>1</v>
      </c>
      <c r="I6" s="113">
        <f>K6*J6</f>
        <v>0</v>
      </c>
      <c r="J6" s="115"/>
      <c r="K6" s="229">
        <f>Planilha!N7</f>
        <v>2419.5500000000002</v>
      </c>
      <c r="L6" s="230"/>
      <c r="M6" s="116"/>
    </row>
    <row r="7" spans="1:23" x14ac:dyDescent="0.25">
      <c r="A7" s="117" t="str">
        <f>Planilha!A15</f>
        <v xml:space="preserve">2 - </v>
      </c>
      <c r="B7" s="217" t="str">
        <f>Planilha!B15</f>
        <v xml:space="preserve">MOVIMENTOS DE TERRA </v>
      </c>
      <c r="C7" s="217"/>
      <c r="D7" s="217"/>
      <c r="E7" s="217"/>
      <c r="F7" s="218"/>
      <c r="G7" s="118">
        <f t="shared" ref="G7:G13" si="0">K7*H7</f>
        <v>417.31</v>
      </c>
      <c r="H7" s="119">
        <v>1</v>
      </c>
      <c r="I7" s="118">
        <f t="shared" ref="I7:I13" si="1">K7*J7</f>
        <v>0</v>
      </c>
      <c r="J7" s="120"/>
      <c r="K7" s="213">
        <f>Planilha!N15</f>
        <v>417.31</v>
      </c>
      <c r="L7" s="214"/>
      <c r="M7" s="121"/>
    </row>
    <row r="8" spans="1:23" x14ac:dyDescent="0.25">
      <c r="A8" s="117" t="str">
        <f>Planilha!A18</f>
        <v>3 -</v>
      </c>
      <c r="B8" s="217" t="str">
        <f>Planilha!B18</f>
        <v>ESTACA ESCAVADA E BLOCO DE COROAMENTO</v>
      </c>
      <c r="C8" s="217"/>
      <c r="D8" s="217"/>
      <c r="E8" s="217"/>
      <c r="F8" s="218"/>
      <c r="G8" s="118">
        <f t="shared" si="0"/>
        <v>12908.74</v>
      </c>
      <c r="H8" s="119">
        <v>1</v>
      </c>
      <c r="I8" s="118">
        <f t="shared" si="1"/>
        <v>0</v>
      </c>
      <c r="J8" s="120"/>
      <c r="K8" s="213">
        <f>Planilha!N18</f>
        <v>12908.74</v>
      </c>
      <c r="L8" s="214"/>
      <c r="M8" s="121"/>
    </row>
    <row r="9" spans="1:23" x14ac:dyDescent="0.25">
      <c r="A9" s="117" t="str">
        <f>Planilha!A25</f>
        <v>4 -</v>
      </c>
      <c r="B9" s="217" t="str">
        <f>Planilha!B25</f>
        <v xml:space="preserve">VIGAS BALDRAMES </v>
      </c>
      <c r="C9" s="217"/>
      <c r="D9" s="217"/>
      <c r="E9" s="217"/>
      <c r="F9" s="218"/>
      <c r="G9" s="118">
        <f t="shared" si="0"/>
        <v>5263.3600000000006</v>
      </c>
      <c r="H9" s="119">
        <v>1</v>
      </c>
      <c r="I9" s="118">
        <f t="shared" si="1"/>
        <v>0</v>
      </c>
      <c r="J9" s="120"/>
      <c r="K9" s="213">
        <f>Planilha!N25</f>
        <v>5263.3600000000006</v>
      </c>
      <c r="L9" s="214"/>
      <c r="M9" s="121"/>
    </row>
    <row r="10" spans="1:23" x14ac:dyDescent="0.25">
      <c r="A10" s="117" t="str">
        <f>Planilha!A32</f>
        <v>5 -</v>
      </c>
      <c r="B10" s="217" t="str">
        <f>Planilha!B32</f>
        <v>ESTRUTURA METÁLICA E COBERTURA</v>
      </c>
      <c r="C10" s="217"/>
      <c r="D10" s="217"/>
      <c r="E10" s="217"/>
      <c r="F10" s="218"/>
      <c r="G10" s="118">
        <f t="shared" si="0"/>
        <v>0</v>
      </c>
      <c r="H10" s="120"/>
      <c r="I10" s="118">
        <f t="shared" si="1"/>
        <v>102717.78</v>
      </c>
      <c r="J10" s="122">
        <v>1</v>
      </c>
      <c r="K10" s="213">
        <f>Planilha!N32</f>
        <v>102717.78</v>
      </c>
      <c r="L10" s="214"/>
      <c r="M10" s="121"/>
    </row>
    <row r="11" spans="1:23" x14ac:dyDescent="0.25">
      <c r="A11" s="117" t="str">
        <f>Planilha!A34</f>
        <v>6 -</v>
      </c>
      <c r="B11" s="217" t="str">
        <f>Planilha!B34</f>
        <v>INSTALAÇÃO PLUVIAL</v>
      </c>
      <c r="C11" s="217"/>
      <c r="D11" s="217"/>
      <c r="E11" s="217"/>
      <c r="F11" s="218"/>
      <c r="G11" s="118">
        <f t="shared" si="0"/>
        <v>0</v>
      </c>
      <c r="H11" s="120"/>
      <c r="I11" s="118">
        <f t="shared" si="1"/>
        <v>2654.2799999999997</v>
      </c>
      <c r="J11" s="122">
        <v>1</v>
      </c>
      <c r="K11" s="213">
        <f>Planilha!N34</f>
        <v>2654.2799999999997</v>
      </c>
      <c r="L11" s="214"/>
      <c r="M11" s="121"/>
    </row>
    <row r="12" spans="1:23" x14ac:dyDescent="0.25">
      <c r="A12" s="117" t="str">
        <f>Planilha!A39</f>
        <v>7 -</v>
      </c>
      <c r="B12" s="217" t="str">
        <f>Planilha!B39</f>
        <v>ATERRAMENTO DA ESTRUTURA METÁLICA</v>
      </c>
      <c r="C12" s="217"/>
      <c r="D12" s="217"/>
      <c r="E12" s="217"/>
      <c r="F12" s="218"/>
      <c r="G12" s="118">
        <f t="shared" si="0"/>
        <v>0</v>
      </c>
      <c r="H12" s="120"/>
      <c r="I12" s="118">
        <f t="shared" si="1"/>
        <v>1466.28</v>
      </c>
      <c r="J12" s="122">
        <v>1</v>
      </c>
      <c r="K12" s="213">
        <f>Planilha!N39</f>
        <v>1466.28</v>
      </c>
      <c r="L12" s="214"/>
      <c r="M12" s="121"/>
    </row>
    <row r="13" spans="1:23" ht="15.75" thickBot="1" x14ac:dyDescent="0.3">
      <c r="A13" s="123" t="str">
        <f>Planilha!A44</f>
        <v>8 -</v>
      </c>
      <c r="B13" s="219" t="str">
        <f>Planilha!B44</f>
        <v>SERVIÇOS FINAIS</v>
      </c>
      <c r="C13" s="219"/>
      <c r="D13" s="219"/>
      <c r="E13" s="219"/>
      <c r="F13" s="220"/>
      <c r="G13" s="124">
        <f t="shared" si="0"/>
        <v>0</v>
      </c>
      <c r="H13" s="125"/>
      <c r="I13" s="124">
        <f t="shared" si="1"/>
        <v>327.83</v>
      </c>
      <c r="J13" s="126">
        <v>1</v>
      </c>
      <c r="K13" s="215">
        <f>Planilha!N44</f>
        <v>327.83</v>
      </c>
      <c r="L13" s="216"/>
      <c r="M13" s="127"/>
    </row>
    <row r="14" spans="1:23" ht="15.75" customHeight="1" thickBot="1" x14ac:dyDescent="0.3">
      <c r="A14" s="128"/>
      <c r="B14" s="128"/>
      <c r="C14" s="128"/>
      <c r="D14" s="128"/>
      <c r="E14" s="128"/>
      <c r="F14" s="128"/>
      <c r="G14" s="129">
        <f>ROUND(G6+G7+G8+G9,2)</f>
        <v>21008.959999999999</v>
      </c>
      <c r="H14" s="130">
        <f>G14/K14</f>
        <v>0.16390824023349926</v>
      </c>
      <c r="I14" s="129">
        <f>ROUND(I10+I11+I12+I13,2)</f>
        <v>107166.17</v>
      </c>
      <c r="J14" s="130">
        <f>I14/K14</f>
        <v>0.83609175976650063</v>
      </c>
      <c r="K14" s="225">
        <f>ROUND(K6+K7+K8+K9+K10+K11+K12+K13,2)</f>
        <v>128175.13</v>
      </c>
      <c r="L14" s="226"/>
      <c r="M14" s="131">
        <f>H14+J14</f>
        <v>0.99999999999999989</v>
      </c>
    </row>
    <row r="15" spans="1:23" x14ac:dyDescent="0.25">
      <c r="A15" s="128"/>
      <c r="B15" s="128"/>
      <c r="C15" s="128"/>
      <c r="D15" s="128"/>
      <c r="E15" s="128"/>
      <c r="F15" s="128"/>
      <c r="G15" s="132"/>
      <c r="H15" s="132"/>
      <c r="I15" s="132"/>
      <c r="J15" s="132"/>
      <c r="K15" s="132"/>
      <c r="L15" s="132"/>
      <c r="M15" s="128"/>
    </row>
    <row r="16" spans="1:23" x14ac:dyDescent="0.25">
      <c r="A16" s="128"/>
      <c r="B16" s="128"/>
      <c r="C16" s="128"/>
      <c r="D16" s="128"/>
      <c r="E16" s="128"/>
      <c r="F16" s="128"/>
      <c r="G16" s="132"/>
      <c r="H16" s="132"/>
      <c r="I16" s="132"/>
      <c r="J16" s="132"/>
      <c r="K16" s="132"/>
      <c r="L16" s="132"/>
      <c r="M16" s="128"/>
      <c r="W16" s="62" t="s">
        <v>29</v>
      </c>
    </row>
    <row r="17" spans="1:13" x14ac:dyDescent="0.25">
      <c r="A17" s="210" t="s">
        <v>146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</row>
    <row r="18" spans="1:13" x14ac:dyDescent="0.25">
      <c r="A18" s="211" t="s">
        <v>145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19" spans="1:13" x14ac:dyDescent="0.25">
      <c r="A19" s="128"/>
      <c r="B19" s="133"/>
      <c r="C19" s="133"/>
      <c r="D19" s="224"/>
      <c r="E19" s="224"/>
      <c r="F19" s="224"/>
      <c r="G19" s="134"/>
      <c r="H19" s="134"/>
      <c r="I19" s="224"/>
      <c r="J19" s="224"/>
      <c r="K19" s="224"/>
      <c r="L19" s="133"/>
      <c r="M19" s="12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3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algorithmName="SHA-512" hashValue="Vi+HARLk4FS/6tvmmHJVgAoEU87c8pPN3bPSns/Y1XffUMCZiDVOVHO76IJD+caNf/hcl8tNGtYYFQNhZ/ZJJw==" saltValue="kpjph4yA5CAj7sIBpb20Ew==" spinCount="100000" sheet="1" objects="1" scenarios="1"/>
  <mergeCells count="28">
    <mergeCell ref="B13:F13"/>
    <mergeCell ref="A5:F5"/>
    <mergeCell ref="D19:F19"/>
    <mergeCell ref="I19:K19"/>
    <mergeCell ref="K14:L14"/>
    <mergeCell ref="K5:M5"/>
    <mergeCell ref="G5:H5"/>
    <mergeCell ref="I5:J5"/>
    <mergeCell ref="B6:F6"/>
    <mergeCell ref="B7:F7"/>
    <mergeCell ref="K6:L6"/>
    <mergeCell ref="K7:L7"/>
    <mergeCell ref="A4:M4"/>
    <mergeCell ref="A2:M3"/>
    <mergeCell ref="A17:M17"/>
    <mergeCell ref="A18:M18"/>
    <mergeCell ref="A1:M1"/>
    <mergeCell ref="K8:L8"/>
    <mergeCell ref="K9:L9"/>
    <mergeCell ref="K10:L10"/>
    <mergeCell ref="K11:L11"/>
    <mergeCell ref="K12:L12"/>
    <mergeCell ref="K13:L13"/>
    <mergeCell ref="B8:F8"/>
    <mergeCell ref="B9:F9"/>
    <mergeCell ref="B10:F10"/>
    <mergeCell ref="B11:F11"/>
    <mergeCell ref="B12:F12"/>
  </mergeCells>
  <pageMargins left="0.511811024" right="0.511811024" top="0.78740157499999996" bottom="0.78740157499999996" header="0.31496062000000002" footer="0.31496062000000002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0" sqref="E10:E13"/>
    </sheetView>
  </sheetViews>
  <sheetFormatPr defaultRowHeight="15" x14ac:dyDescent="0.25"/>
  <cols>
    <col min="1" max="1" width="25.85546875" customWidth="1"/>
    <col min="3" max="3" width="34" customWidth="1"/>
    <col min="4" max="4" width="7.42578125" customWidth="1"/>
    <col min="5" max="5" width="19.42578125" customWidth="1"/>
    <col min="6" max="6" width="11" customWidth="1"/>
    <col min="7" max="7" width="4.5703125" customWidth="1"/>
  </cols>
  <sheetData>
    <row r="1" spans="1:7" ht="29.25" customHeight="1" thickBot="1" x14ac:dyDescent="0.3">
      <c r="A1" s="135" t="s">
        <v>106</v>
      </c>
      <c r="B1" s="253" t="s">
        <v>107</v>
      </c>
      <c r="C1" s="254"/>
      <c r="D1" s="253" t="s">
        <v>108</v>
      </c>
      <c r="E1" s="255"/>
      <c r="F1" s="255"/>
      <c r="G1" s="256"/>
    </row>
    <row r="2" spans="1:7" ht="15.75" thickBot="1" x14ac:dyDescent="0.3">
      <c r="A2" s="136" t="s">
        <v>109</v>
      </c>
      <c r="B2" s="137"/>
      <c r="C2" s="137"/>
      <c r="D2" s="137"/>
      <c r="E2" s="137"/>
      <c r="F2" s="137"/>
      <c r="G2" s="138"/>
    </row>
    <row r="3" spans="1:7" ht="16.5" thickTop="1" thickBot="1" x14ac:dyDescent="0.3">
      <c r="A3" s="257" t="s">
        <v>110</v>
      </c>
      <c r="B3" s="258"/>
      <c r="C3" s="258"/>
      <c r="D3" s="258"/>
      <c r="E3" s="258"/>
      <c r="F3" s="258"/>
      <c r="G3" s="259"/>
    </row>
    <row r="4" spans="1:7" ht="15.75" thickTop="1" x14ac:dyDescent="0.25">
      <c r="A4" s="260" t="s">
        <v>111</v>
      </c>
      <c r="B4" s="261"/>
      <c r="C4" s="261"/>
      <c r="D4" s="262"/>
      <c r="E4" s="139" t="s">
        <v>112</v>
      </c>
      <c r="F4" s="263" t="s">
        <v>113</v>
      </c>
      <c r="G4" s="264"/>
    </row>
    <row r="5" spans="1:7" x14ac:dyDescent="0.25">
      <c r="A5" s="239" t="s">
        <v>114</v>
      </c>
      <c r="B5" s="235"/>
      <c r="C5" s="235"/>
      <c r="D5" s="236"/>
      <c r="E5" s="140" t="s">
        <v>115</v>
      </c>
      <c r="F5" s="245">
        <v>5.5E-2</v>
      </c>
      <c r="G5" s="246"/>
    </row>
    <row r="6" spans="1:7" x14ac:dyDescent="0.25">
      <c r="A6" s="239" t="s">
        <v>116</v>
      </c>
      <c r="B6" s="235"/>
      <c r="C6" s="235"/>
      <c r="D6" s="236"/>
      <c r="E6" s="140" t="s">
        <v>117</v>
      </c>
      <c r="F6" s="245">
        <v>0.01</v>
      </c>
      <c r="G6" s="246"/>
    </row>
    <row r="7" spans="1:7" x14ac:dyDescent="0.25">
      <c r="A7" s="239" t="s">
        <v>118</v>
      </c>
      <c r="B7" s="235"/>
      <c r="C7" s="235"/>
      <c r="D7" s="236"/>
      <c r="E7" s="140" t="s">
        <v>119</v>
      </c>
      <c r="F7" s="245">
        <v>1.2699999999999999E-2</v>
      </c>
      <c r="G7" s="246"/>
    </row>
    <row r="8" spans="1:7" x14ac:dyDescent="0.25">
      <c r="A8" s="239" t="s">
        <v>120</v>
      </c>
      <c r="B8" s="235"/>
      <c r="C8" s="235"/>
      <c r="D8" s="236"/>
      <c r="E8" s="140" t="s">
        <v>121</v>
      </c>
      <c r="F8" s="245">
        <v>1.3899999999999999E-2</v>
      </c>
      <c r="G8" s="246"/>
    </row>
    <row r="9" spans="1:7" x14ac:dyDescent="0.25">
      <c r="A9" s="239" t="s">
        <v>122</v>
      </c>
      <c r="B9" s="235"/>
      <c r="C9" s="235"/>
      <c r="D9" s="236"/>
      <c r="E9" s="140" t="s">
        <v>123</v>
      </c>
      <c r="F9" s="245">
        <v>7.4700000000000003E-2</v>
      </c>
      <c r="G9" s="246"/>
    </row>
    <row r="10" spans="1:7" x14ac:dyDescent="0.25">
      <c r="A10" s="247" t="s">
        <v>124</v>
      </c>
      <c r="B10" s="234" t="s">
        <v>125</v>
      </c>
      <c r="C10" s="235"/>
      <c r="D10" s="236"/>
      <c r="E10" s="250" t="s">
        <v>126</v>
      </c>
      <c r="F10" s="245">
        <v>6.4999999999999997E-3</v>
      </c>
      <c r="G10" s="246"/>
    </row>
    <row r="11" spans="1:7" x14ac:dyDescent="0.25">
      <c r="A11" s="248"/>
      <c r="B11" s="234" t="s">
        <v>127</v>
      </c>
      <c r="C11" s="235"/>
      <c r="D11" s="236"/>
      <c r="E11" s="251"/>
      <c r="F11" s="245">
        <v>0.03</v>
      </c>
      <c r="G11" s="246"/>
    </row>
    <row r="12" spans="1:7" x14ac:dyDescent="0.25">
      <c r="A12" s="248"/>
      <c r="B12" s="234" t="s">
        <v>128</v>
      </c>
      <c r="C12" s="235"/>
      <c r="D12" s="236"/>
      <c r="E12" s="251"/>
      <c r="F12" s="237">
        <v>5.9999999999999995E-4</v>
      </c>
      <c r="G12" s="238"/>
    </row>
    <row r="13" spans="1:7" x14ac:dyDescent="0.25">
      <c r="A13" s="249"/>
      <c r="B13" s="234" t="s">
        <v>129</v>
      </c>
      <c r="C13" s="235"/>
      <c r="D13" s="236"/>
      <c r="E13" s="252"/>
      <c r="F13" s="237">
        <v>0</v>
      </c>
      <c r="G13" s="238"/>
    </row>
    <row r="14" spans="1:7" x14ac:dyDescent="0.25">
      <c r="A14" s="239" t="s">
        <v>130</v>
      </c>
      <c r="B14" s="235"/>
      <c r="C14" s="235"/>
      <c r="D14" s="235"/>
      <c r="E14" s="236"/>
      <c r="F14" s="237">
        <f>SUM(F5:G12)</f>
        <v>0.2034</v>
      </c>
      <c r="G14" s="238"/>
    </row>
    <row r="15" spans="1:7" x14ac:dyDescent="0.25">
      <c r="A15" s="240" t="s">
        <v>131</v>
      </c>
      <c r="B15" s="241"/>
      <c r="C15" s="241"/>
      <c r="D15" s="241"/>
      <c r="E15" s="242"/>
      <c r="F15" s="243">
        <f>F14</f>
        <v>0.2034</v>
      </c>
      <c r="G15" s="244"/>
    </row>
    <row r="16" spans="1:7" x14ac:dyDescent="0.25">
      <c r="A16" s="141"/>
      <c r="B16" s="137"/>
      <c r="C16" s="137"/>
      <c r="D16" s="137"/>
      <c r="E16" s="137"/>
      <c r="F16" s="137"/>
      <c r="G16" s="138"/>
    </row>
    <row r="17" spans="1:7" x14ac:dyDescent="0.25">
      <c r="A17" s="136" t="s">
        <v>132</v>
      </c>
      <c r="B17" s="137"/>
      <c r="C17" s="137"/>
      <c r="D17" s="137"/>
      <c r="E17" s="137"/>
      <c r="F17" s="137"/>
      <c r="G17" s="138"/>
    </row>
    <row r="18" spans="1:7" ht="15.75" x14ac:dyDescent="0.25">
      <c r="A18" s="141" t="s">
        <v>133</v>
      </c>
      <c r="B18" s="137"/>
      <c r="C18" s="137"/>
      <c r="D18" s="137"/>
      <c r="E18" s="137"/>
      <c r="F18" s="137"/>
      <c r="G18" s="138"/>
    </row>
    <row r="19" spans="1:7" ht="16.5" thickBot="1" x14ac:dyDescent="0.3">
      <c r="A19" s="142" t="s">
        <v>134</v>
      </c>
      <c r="B19" s="137"/>
      <c r="C19" s="137"/>
      <c r="D19" s="137"/>
      <c r="E19" s="137"/>
      <c r="F19" s="137"/>
      <c r="G19" s="138"/>
    </row>
    <row r="20" spans="1:7" ht="15.75" thickBot="1" x14ac:dyDescent="0.3">
      <c r="A20" s="231" t="s">
        <v>135</v>
      </c>
      <c r="B20" s="232"/>
      <c r="C20" s="232"/>
      <c r="D20" s="232"/>
      <c r="E20" s="232"/>
      <c r="F20" s="232"/>
      <c r="G20" s="233"/>
    </row>
    <row r="21" spans="1:7" x14ac:dyDescent="0.25">
      <c r="A21" s="143" t="s">
        <v>136</v>
      </c>
      <c r="B21" s="144"/>
      <c r="C21" s="144"/>
      <c r="D21" s="137"/>
      <c r="E21" s="137"/>
      <c r="F21" s="137"/>
      <c r="G21" s="138"/>
    </row>
    <row r="22" spans="1:7" x14ac:dyDescent="0.25">
      <c r="A22" s="143" t="s">
        <v>137</v>
      </c>
      <c r="B22" s="144"/>
      <c r="C22" s="144"/>
      <c r="D22" s="137"/>
      <c r="E22" s="137"/>
      <c r="F22" s="137"/>
      <c r="G22" s="138"/>
    </row>
    <row r="23" spans="1:7" ht="16.5" thickBot="1" x14ac:dyDescent="0.3">
      <c r="A23" s="145" t="s">
        <v>138</v>
      </c>
      <c r="B23" s="146"/>
      <c r="C23" s="146"/>
      <c r="D23" s="147"/>
      <c r="E23" s="147"/>
      <c r="F23" s="147"/>
      <c r="G23" s="148"/>
    </row>
  </sheetData>
  <sheetProtection algorithmName="SHA-512" hashValue="qChapPo4qe2Gq3PZpypYB2naOfYgFpUGOpmn4PCZnLJ/UkRjO/pVn6zWLsMR/ULJ3TWJrpfFslKme68FSDEwrQ==" saltValue="6G43nv1ANrZd3Uf/cEmABQ==" spinCount="100000" sheet="1" objects="1" scenarios="1"/>
  <mergeCells count="30">
    <mergeCell ref="A5:D5"/>
    <mergeCell ref="F5:G5"/>
    <mergeCell ref="B1:C1"/>
    <mergeCell ref="D1:G1"/>
    <mergeCell ref="A3:G3"/>
    <mergeCell ref="A4:D4"/>
    <mergeCell ref="F4:G4"/>
    <mergeCell ref="A6:D6"/>
    <mergeCell ref="F6:G6"/>
    <mergeCell ref="A7:D7"/>
    <mergeCell ref="F7:G7"/>
    <mergeCell ref="A8:D8"/>
    <mergeCell ref="F8:G8"/>
    <mergeCell ref="A9:D9"/>
    <mergeCell ref="F9:G9"/>
    <mergeCell ref="A10:A13"/>
    <mergeCell ref="B10:D10"/>
    <mergeCell ref="E10:E13"/>
    <mergeCell ref="F10:G10"/>
    <mergeCell ref="B11:D11"/>
    <mergeCell ref="F11:G11"/>
    <mergeCell ref="B12:D12"/>
    <mergeCell ref="F12:G12"/>
    <mergeCell ref="A20:G20"/>
    <mergeCell ref="B13:D13"/>
    <mergeCell ref="F13:G13"/>
    <mergeCell ref="A14:E14"/>
    <mergeCell ref="F14:G14"/>
    <mergeCell ref="A15:E15"/>
    <mergeCell ref="F15:G15"/>
  </mergeCells>
  <pageMargins left="0.511811024" right="0.511811024" top="0.78740157499999996" bottom="0.78740157499999996" header="0.31496062000000002" footer="0.31496062000000002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</vt:lpstr>
      <vt:lpstr>Cronograma</vt:lpstr>
      <vt:lpstr>BDI</vt:lpstr>
      <vt:lpstr>BDI!Area_de_impressao</vt:lpstr>
      <vt:lpstr>Cronograma!Area_de_impressao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Aratiba</cp:lastModifiedBy>
  <cp:lastPrinted>2019-05-02T14:10:52Z</cp:lastPrinted>
  <dcterms:created xsi:type="dcterms:W3CDTF">2016-07-24T17:26:48Z</dcterms:created>
  <dcterms:modified xsi:type="dcterms:W3CDTF">2019-05-13T11:43:49Z</dcterms:modified>
</cp:coreProperties>
</file>