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040" windowHeight="9195"/>
  </bookViews>
  <sheets>
    <sheet name="Orçamento" sheetId="1" r:id="rId1"/>
    <sheet name="Cronograma F-F" sheetId="3" r:id="rId2"/>
    <sheet name="QCI" sheetId="4" r:id="rId3"/>
  </sheets>
  <definedNames>
    <definedName name="_xlnm.Print_Area" localSheetId="1">'Cronograma F-F'!$B$1:$K$30</definedName>
    <definedName name="_xlnm.Print_Area" localSheetId="0">Orçamento!$A$2:$K$44</definedName>
    <definedName name="_xlnm.Print_Area" localSheetId="2">QCI!$B$1:$L$15</definedName>
  </definedNames>
  <calcPr calcId="144525"/>
</workbook>
</file>

<file path=xl/calcChain.xml><?xml version="1.0" encoding="utf-8"?>
<calcChain xmlns="http://schemas.openxmlformats.org/spreadsheetml/2006/main">
  <c r="L9" i="4" l="1"/>
  <c r="L5" i="4" s="1"/>
  <c r="F25" i="3"/>
  <c r="J25" i="3" s="1"/>
  <c r="F23" i="3"/>
  <c r="J23" i="3" s="1"/>
  <c r="F21" i="3"/>
  <c r="J21" i="3" s="1"/>
  <c r="F19" i="3"/>
  <c r="J19" i="3" s="1"/>
  <c r="F17" i="3"/>
  <c r="J17" i="3" s="1"/>
  <c r="F15" i="3"/>
  <c r="H15" i="3" s="1"/>
  <c r="F13" i="3"/>
  <c r="H13" i="3" s="1"/>
  <c r="F11" i="3"/>
  <c r="H11" i="3" s="1"/>
  <c r="H27" i="3" s="1"/>
  <c r="H28" i="3" s="1"/>
  <c r="I27" i="3" s="1"/>
  <c r="F9" i="3"/>
  <c r="J9" i="4" l="1"/>
  <c r="L10" i="4"/>
  <c r="K9" i="4"/>
  <c r="I28" i="3"/>
  <c r="H9" i="3"/>
  <c r="J27" i="3"/>
  <c r="K10" i="4" l="1"/>
  <c r="K5" i="4"/>
  <c r="J10" i="4"/>
  <c r="J5" i="4"/>
  <c r="J28" i="3"/>
  <c r="K27" i="3"/>
  <c r="J9" i="3" l="1"/>
  <c r="K28" i="3"/>
  <c r="H38" i="1" l="1"/>
  <c r="J38" i="1" s="1"/>
  <c r="G38" i="1"/>
  <c r="I38" i="1" s="1"/>
  <c r="K38" i="1" s="1"/>
  <c r="H36" i="1"/>
  <c r="J36" i="1" s="1"/>
  <c r="G36" i="1"/>
  <c r="I36" i="1" s="1"/>
  <c r="K36" i="1" s="1"/>
  <c r="H34" i="1"/>
  <c r="J34" i="1" s="1"/>
  <c r="G34" i="1"/>
  <c r="I34" i="1" s="1"/>
  <c r="K34" i="1" s="1"/>
  <c r="J33" i="1"/>
  <c r="H33" i="1"/>
  <c r="G33" i="1"/>
  <c r="I33" i="1" s="1"/>
  <c r="K33" i="1" s="1"/>
  <c r="H31" i="1"/>
  <c r="J31" i="1" s="1"/>
  <c r="G31" i="1"/>
  <c r="I31" i="1" s="1"/>
  <c r="K31" i="1" s="1"/>
  <c r="H30" i="1"/>
  <c r="J30" i="1" s="1"/>
  <c r="G30" i="1"/>
  <c r="I30" i="1" s="1"/>
  <c r="K30" i="1" s="1"/>
  <c r="H28" i="1"/>
  <c r="J28" i="1" s="1"/>
  <c r="G28" i="1"/>
  <c r="I28" i="1" s="1"/>
  <c r="K28" i="1" s="1"/>
  <c r="J27" i="1"/>
  <c r="H27" i="1"/>
  <c r="G27" i="1"/>
  <c r="I27" i="1" s="1"/>
  <c r="K27" i="1" s="1"/>
  <c r="H26" i="1"/>
  <c r="J26" i="1" s="1"/>
  <c r="G26" i="1"/>
  <c r="I26" i="1" s="1"/>
  <c r="K26" i="1" s="1"/>
  <c r="H25" i="1"/>
  <c r="J25" i="1" s="1"/>
  <c r="G25" i="1"/>
  <c r="I25" i="1" s="1"/>
  <c r="K25" i="1" s="1"/>
  <c r="J24" i="1"/>
  <c r="H24" i="1"/>
  <c r="G24" i="1"/>
  <c r="I24" i="1" s="1"/>
  <c r="K24" i="1" s="1"/>
  <c r="H23" i="1"/>
  <c r="J23" i="1" s="1"/>
  <c r="G23" i="1"/>
  <c r="I23" i="1" s="1"/>
  <c r="K23" i="1" s="1"/>
  <c r="H22" i="1"/>
  <c r="J22" i="1" s="1"/>
  <c r="G22" i="1"/>
  <c r="I22" i="1" s="1"/>
  <c r="K22" i="1" s="1"/>
  <c r="H20" i="1"/>
  <c r="J20" i="1" s="1"/>
  <c r="G20" i="1"/>
  <c r="I20" i="1" s="1"/>
  <c r="K20" i="1" s="1"/>
  <c r="J19" i="1"/>
  <c r="I19" i="1"/>
  <c r="K19" i="1" s="1"/>
  <c r="H19" i="1"/>
  <c r="G19" i="1"/>
  <c r="H17" i="1"/>
  <c r="J17" i="1" s="1"/>
  <c r="G17" i="1"/>
  <c r="I17" i="1" s="1"/>
  <c r="H16" i="1"/>
  <c r="J16" i="1" s="1"/>
  <c r="G16" i="1"/>
  <c r="I16" i="1" s="1"/>
  <c r="K16" i="1" s="1"/>
  <c r="J15" i="1"/>
  <c r="H15" i="1"/>
  <c r="G15" i="1"/>
  <c r="I15" i="1" s="1"/>
  <c r="K15" i="1" s="1"/>
  <c r="H13" i="1"/>
  <c r="G13" i="1"/>
  <c r="K17" i="1" l="1"/>
  <c r="I13" i="1"/>
  <c r="J13" i="1"/>
  <c r="K37" i="1" l="1"/>
  <c r="K18" i="1"/>
  <c r="K41" i="1"/>
  <c r="K35" i="1"/>
  <c r="K13" i="1"/>
  <c r="K12" i="1" s="1"/>
  <c r="K32" i="1" l="1"/>
  <c r="K14" i="1"/>
  <c r="K21" i="1"/>
  <c r="K29" i="1"/>
  <c r="K11" i="1" l="1"/>
  <c r="K10" i="1" s="1"/>
  <c r="K40" i="1" s="1"/>
  <c r="K42" i="1" s="1"/>
</calcChain>
</file>

<file path=xl/sharedStrings.xml><?xml version="1.0" encoding="utf-8"?>
<sst xmlns="http://schemas.openxmlformats.org/spreadsheetml/2006/main" count="220" uniqueCount="131">
  <si>
    <t>PO - PLANILHA ORÇAMENTÁRIA</t>
  </si>
  <si>
    <t>Grau de Sigilo</t>
  </si>
  <si>
    <t>Orçamento Base para Licitação - OGU</t>
  </si>
  <si>
    <t>#PUBLICO</t>
  </si>
  <si>
    <t>Nº OPERAÇÃO</t>
  </si>
  <si>
    <t>Nº SICONV</t>
  </si>
  <si>
    <t>PROPONENTE / TOMADOR</t>
  </si>
  <si>
    <t>APELIDO DO EMPREENDIMENTO</t>
  </si>
  <si>
    <t>Município de Aratiba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</si>
  <si>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</si>
  <si>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</si>
  <si>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</si>
  <si>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</si>
  <si>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</si>
  <si>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</si>
  <si>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</si>
  <si>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PORTO ALEGRE</t>
  </si>
  <si>
    <t>10-21 (DES.)</t>
  </si>
  <si>
    <t>Reforma do Ginásio Municipal de Esportes</t>
  </si>
  <si>
    <t>Aratiba/RS</t>
  </si>
  <si>
    <t>Item</t>
  </si>
  <si>
    <t>Fonte</t>
  </si>
  <si>
    <t>Código</t>
  </si>
  <si>
    <t>Descrição</t>
  </si>
  <si>
    <t>Unidade</t>
  </si>
  <si>
    <t>Quantidade</t>
  </si>
  <si>
    <t>Reforma no Ginásio Municipal de Esportes no Município de Aratiba</t>
  </si>
  <si>
    <t>-</t>
  </si>
  <si>
    <t>1.1.</t>
  </si>
  <si>
    <t>SERVIÇOS PRELIMINARES</t>
  </si>
  <si>
    <t>1.1.1.</t>
  </si>
  <si>
    <t>Composição</t>
  </si>
  <si>
    <t>m²</t>
  </si>
  <si>
    <t>1.2.</t>
  </si>
  <si>
    <t>REMOÇÕES</t>
  </si>
  <si>
    <t>1.2.1.</t>
  </si>
  <si>
    <t>SINAPI</t>
  </si>
  <si>
    <t>1.2.2.</t>
  </si>
  <si>
    <t>1.2.3.</t>
  </si>
  <si>
    <t>1.3.</t>
  </si>
  <si>
    <t>TELHAMENTO</t>
  </si>
  <si>
    <t>1.3.1.</t>
  </si>
  <si>
    <t>1.3.2.</t>
  </si>
  <si>
    <t>1.4.</t>
  </si>
  <si>
    <t>1.4.1.</t>
  </si>
  <si>
    <t>1.4.2.</t>
  </si>
  <si>
    <t>1.4.3.</t>
  </si>
  <si>
    <t>1.4.4.</t>
  </si>
  <si>
    <t>1.4.5.</t>
  </si>
  <si>
    <t>1.4.6.</t>
  </si>
  <si>
    <t>1.4.7.</t>
  </si>
  <si>
    <t>1.5.</t>
  </si>
  <si>
    <t>PINTURA EXTERNA - GINÁSIO E SALA FRENTE</t>
  </si>
  <si>
    <t>1.5.1.</t>
  </si>
  <si>
    <t>1.5.2.</t>
  </si>
  <si>
    <t>1.6.</t>
  </si>
  <si>
    <t>PINTURA EM ESQUADRIAS METÁLICAS</t>
  </si>
  <si>
    <t>1.7.</t>
  </si>
  <si>
    <t>1.8.</t>
  </si>
  <si>
    <t>LUMINÁRIAS - SALA FRENTE</t>
  </si>
  <si>
    <r>
      <rPr>
        <sz val="10"/>
        <rFont val="Arial"/>
        <family val="2"/>
      </rPr>
      <t>APLICAÇÃO DE FUNDO SELADOR ACRÍLICO EM PAREDES, UMA DEMÃO.
AF_06/2014</t>
    </r>
  </si>
  <si>
    <t>REMOÇÃO DE FORRO DE GESSO, DE FORMA MANUAL, SEM REAPROVEITAMENTO. AF_12/2017</t>
  </si>
  <si>
    <t>REMOÇÃO DE TELHAS, DE FIBROCIMENTO, METÁLICA E CERÂMICA, DE FORMA MANUAL, SEM REAPROVEITAMENTO. AF_12/2017</t>
  </si>
  <si>
    <t>PLACA DE OBRA EM CHAPA DE AÇO GALVANIZADO Nº 22, ADESIVADA (2,40 m x 1,20 m)</t>
  </si>
  <si>
    <t>REMOÇÃO DE LUMINÁRIAS DE FORMA MANUAL, COM
REAPROVEITAMENTO</t>
  </si>
  <si>
    <t>TELHA TERMOISOLANTE FORMATO ALZ-26, ONDULADA, EPS 30 MM, FILME PEROLIZADO, ACABAMENTO ALZ-26 COR EXT. NATURAL, 1000X3000 MM, CUMEEIRA ESPECIAL NATURALONDULADA 300X300, INCLUSO PARAFUSO DE FIXAÇÃO FERRO 3. 1/4 E 7/8''</t>
  </si>
  <si>
    <t xml:space="preserve">CALHA EM CHAPA DE AÇO GALVANIZADO NÚMERO 24, DESENVOLVIMENTO DE 50 CM, INCLUSO TRANSPORTE VERTICAL.
</t>
  </si>
  <si>
    <t>LIXAMENTO EM PAREDE EXISTENTE PARA POSTERIOR EMASSAMENTO E PINTURA</t>
  </si>
  <si>
    <t>APLICAÇÃO E LIXAMENTO DE MASSA LÁTEX EM PAREDES, DUAS DEMÃOS</t>
  </si>
  <si>
    <t>APLICAÇÃO MANUAL DE PINTURA COM TINTA LÁTEX ACRÍLICA EM PAREDES, DUAS DEMÃOS. AF_06/2014</t>
  </si>
  <si>
    <t xml:space="preserve">APLICAÇÃO DE FUNDO SELADOR ACRÍLICO EM TETO, UMA DEMÃO.
</t>
  </si>
  <si>
    <t>APLICAÇÃO MANUAL DE PINTURA COM TINTA LÁTEX ACRÍLICA EM TETO, DUAS DEMÃOS.</t>
  </si>
  <si>
    <t>APLICAÇÃO DE MASSA ACRÍLICA EM PANOS DE FACHADA COM PRESENÇA DE VÃOS - CORREÇÃO DE FISSURAS</t>
  </si>
  <si>
    <t>1.6.1</t>
  </si>
  <si>
    <t>LIXAMENTO MANUAL EM SUPERFÍCIES METÁLICAS EM OBRA</t>
  </si>
  <si>
    <t>1.6.2</t>
  </si>
  <si>
    <t>PINTURA COM TINTA ACRÍLICA DE ACABAMENTO APLICADA A ROLO OU PINCEL SOBRE SUPERFÍCIES METÁLICAS, EXECUTADO EM OBRA (02 DEMÃOS)</t>
  </si>
  <si>
    <t>FORRO DRYWALL - SALA FRENTE</t>
  </si>
  <si>
    <t>FORRO EM DRYWALL PARA AMBIENTES COMERCIAIS, INCLUSIVE ESTRUTURA DE FIXAÇÃO</t>
  </si>
  <si>
    <t>1.7.1</t>
  </si>
  <si>
    <t>1.8.1</t>
  </si>
  <si>
    <t>REINSTALAÇÃO DE LUMINÁRIA PLAFON DE LED (CONSIDERANDO A UTILIZAÇÃO DAS LUMINÁRIAS REMOVIDAS PARA MONTAGEM DO NOVO FORRO)</t>
  </si>
  <si>
    <t>Valor Unitário com BDI (R$</t>
  </si>
  <si>
    <t>Material</t>
  </si>
  <si>
    <t>Mão de Obra</t>
  </si>
  <si>
    <t>Valor Total com BDI (R$)</t>
  </si>
  <si>
    <t>LIXAMENTO, EMASSAMENTO E PINTURA -  PARTE INTERNA SALA FRENTE</t>
  </si>
  <si>
    <t>Unid.</t>
  </si>
  <si>
    <t>m</t>
  </si>
  <si>
    <t>M.o</t>
  </si>
  <si>
    <t>TOTAL DE MATERIAL</t>
  </si>
  <si>
    <t>TOTAL DE MÃO DE OBRA</t>
  </si>
  <si>
    <t>TOTAL DA OBRA</t>
  </si>
  <si>
    <t>CRONOGRAMA FÍSICO-FINANCEIRO</t>
  </si>
  <si>
    <t>PROPONENTE TOMADOR</t>
  </si>
  <si>
    <t>APELIDO EMPREENDIMENTO</t>
  </si>
  <si>
    <t>Valor (R$)</t>
  </si>
  <si>
    <t>Parcelas:</t>
  </si>
  <si>
    <t>Reforma no Ginásio Municipal de Esportes</t>
  </si>
  <si>
    <t>% Período:</t>
  </si>
  <si>
    <t>LIXAMENTO, EMASSAMENTO E PINTURA -</t>
  </si>
  <si>
    <t>30 DIAS</t>
  </si>
  <si>
    <t>60 DIAS</t>
  </si>
  <si>
    <t>TOTAL PARCIAL</t>
  </si>
  <si>
    <t>TOTAL ACUMULADO</t>
  </si>
  <si>
    <t>Meta</t>
  </si>
  <si>
    <t>Subitem de Investimento</t>
  </si>
  <si>
    <t>Descrição da Meta</t>
  </si>
  <si>
    <t>Situação</t>
  </si>
  <si>
    <t>Repasse (R$)</t>
  </si>
  <si>
    <t>Investimento (R$)</t>
  </si>
  <si>
    <t>Em Análise</t>
  </si>
  <si>
    <t>LOTE 1</t>
  </si>
  <si>
    <t>TOTAL</t>
  </si>
  <si>
    <t>( 70,00% )</t>
  </si>
  <si>
    <t>( 30,00% )</t>
  </si>
  <si>
    <t>( 100,00% )</t>
  </si>
  <si>
    <r>
      <rPr>
        <b/>
        <sz val="10"/>
        <rFont val="Arial"/>
        <family val="2"/>
      </rPr>
      <t>Contrapartida
Financeira (R$)</t>
    </r>
  </si>
  <si>
    <t>Item de Investimento</t>
  </si>
  <si>
    <t>QUADRO DE COMPOSIÇÃO DE INVESTIMENTO</t>
  </si>
  <si>
    <t>VALORES CONTRATADOS</t>
  </si>
  <si>
    <t>Repasse</t>
  </si>
  <si>
    <t>Contrapartida</t>
  </si>
  <si>
    <t>Investimento</t>
  </si>
  <si>
    <t>Observação: O valor de contrapartida minímo é de 30% do valor solicitado, conforme item 2.4 do Edital SEL nº 10/2021 - RECUPERAÇÃO DE ESPAÇOS ESPORTIVOS</t>
  </si>
  <si>
    <t>Lote de Licitação</t>
  </si>
  <si>
    <t xml:space="preserve">APLICAÇÃO E LIXAMENTO DE MASSA LÁTEX EM TETO, DUAS DEMÃOS.
</t>
  </si>
  <si>
    <t>Recuperação de Espaços Esportivos</t>
  </si>
  <si>
    <t>Secretaria do Esporte e Lazer</t>
  </si>
  <si>
    <t>Reforma no Ginásio Municipal de Esportes
no Município de Aratiba</t>
  </si>
  <si>
    <t>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</si>
</sst>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"/>
    <numFmt numFmtId="165" formatCode="00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959595"/>
      </patternFill>
    </fill>
    <fill>
      <patternFill patternType="solid">
        <fgColor rgb="FFC0C0C0"/>
      </patternFill>
    </fill>
    <fill>
      <patternFill patternType="solid">
        <fgColor rgb="FFCCCCFF"/>
      </patternFill>
    </fill>
    <fill>
      <patternFill patternType="solid">
        <fgColor rgb="FFFFFF99"/>
      </patternFill>
    </fill>
    <fill>
      <patternFill patternType="solid">
        <fgColor rgb="FFA5A5A5"/>
      </patternFill>
    </fill>
  </fills>
  <borders count="103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double">
        <color rgb="FF3F3F3F"/>
      </bottom>
      <diagonal/>
    </border>
    <border>
      <left style="medium">
        <color indexed="64"/>
      </left>
      <right style="double">
        <color rgb="FF3F3F3F"/>
      </right>
      <top style="double">
        <color rgb="FF3F3F3F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double">
        <color rgb="FF3F3F3F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7" borderId="51" applyNumberFormat="0" applyAlignment="0" applyProtection="0"/>
  </cellStyleXfs>
  <cellXfs count="252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center" wrapText="1"/>
    </xf>
    <xf numFmtId="1" fontId="2" fillId="6" borderId="8" xfId="0" applyNumberFormat="1" applyFont="1" applyFill="1" applyBorder="1" applyAlignment="1">
      <alignment horizontal="center" vertical="center" shrinkToFit="1"/>
    </xf>
    <xf numFmtId="0" fontId="4" fillId="6" borderId="8" xfId="0" applyFont="1" applyFill="1" applyBorder="1" applyAlignment="1">
      <alignment horizontal="left" vertical="top" wrapText="1"/>
    </xf>
    <xf numFmtId="165" fontId="2" fillId="6" borderId="8" xfId="0" applyNumberFormat="1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center"/>
    </xf>
    <xf numFmtId="44" fontId="2" fillId="0" borderId="20" xfId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horizontal="center" vertical="center" shrinkToFit="1"/>
    </xf>
    <xf numFmtId="10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44" fontId="2" fillId="0" borderId="0" xfId="1" applyFon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left" vertical="top"/>
    </xf>
    <xf numFmtId="44" fontId="0" fillId="0" borderId="0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1" fontId="2" fillId="6" borderId="15" xfId="0" applyNumberFormat="1" applyFont="1" applyFill="1" applyBorder="1" applyAlignment="1">
      <alignment horizontal="center" vertical="center" shrinkToFit="1"/>
    </xf>
    <xf numFmtId="0" fontId="4" fillId="6" borderId="15" xfId="0" applyFont="1" applyFill="1" applyBorder="1" applyAlignment="1">
      <alignment horizontal="left" vertical="top" wrapText="1"/>
    </xf>
    <xf numFmtId="1" fontId="2" fillId="6" borderId="4" xfId="0" applyNumberFormat="1" applyFont="1" applyFill="1" applyBorder="1" applyAlignment="1">
      <alignment horizontal="center" vertical="center" shrinkToFit="1"/>
    </xf>
    <xf numFmtId="0" fontId="4" fillId="6" borderId="5" xfId="0" applyFont="1" applyFill="1" applyBorder="1" applyAlignment="1">
      <alignment horizontal="center" vertical="center" wrapText="1"/>
    </xf>
    <xf numFmtId="44" fontId="5" fillId="4" borderId="13" xfId="1" applyFont="1" applyFill="1" applyBorder="1" applyAlignment="1">
      <alignment horizontal="right" vertical="top" shrinkToFit="1"/>
    </xf>
    <xf numFmtId="44" fontId="5" fillId="4" borderId="13" xfId="1" applyFont="1" applyFill="1" applyBorder="1" applyAlignment="1">
      <alignment horizontal="center" vertical="center" shrinkToFit="1"/>
    </xf>
    <xf numFmtId="165" fontId="2" fillId="6" borderId="15" xfId="0" applyNumberFormat="1" applyFont="1" applyFill="1" applyBorder="1" applyAlignment="1">
      <alignment horizontal="center" vertical="center" shrinkToFi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 shrinkToFi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wrapText="1"/>
    </xf>
    <xf numFmtId="0" fontId="4" fillId="0" borderId="39" xfId="0" applyFont="1" applyFill="1" applyBorder="1" applyAlignment="1">
      <alignment horizontal="left" vertical="top" wrapText="1" indent="1"/>
    </xf>
    <xf numFmtId="0" fontId="3" fillId="0" borderId="40" xfId="0" applyFont="1" applyFill="1" applyBorder="1" applyAlignment="1">
      <alignment horizontal="center" vertical="center" wrapText="1"/>
    </xf>
    <xf numFmtId="10" fontId="2" fillId="0" borderId="37" xfId="0" applyNumberFormat="1" applyFont="1" applyFill="1" applyBorder="1" applyAlignment="1">
      <alignment horizontal="center" vertical="center" shrinkToFit="1"/>
    </xf>
    <xf numFmtId="10" fontId="2" fillId="0" borderId="17" xfId="0" applyNumberFormat="1" applyFont="1" applyFill="1" applyBorder="1" applyAlignment="1">
      <alignment horizontal="center" vertical="top" shrinkToFit="1"/>
    </xf>
    <xf numFmtId="0" fontId="3" fillId="0" borderId="43" xfId="0" applyFont="1" applyFill="1" applyBorder="1" applyAlignment="1">
      <alignment horizontal="center" vertical="center" wrapText="1"/>
    </xf>
    <xf numFmtId="44" fontId="5" fillId="2" borderId="43" xfId="1" applyFont="1" applyFill="1" applyBorder="1" applyAlignment="1">
      <alignment horizontal="center" vertical="center" shrinkToFit="1"/>
    </xf>
    <xf numFmtId="44" fontId="5" fillId="3" borderId="45" xfId="1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wrapText="1"/>
    </xf>
    <xf numFmtId="44" fontId="5" fillId="4" borderId="40" xfId="1" applyFont="1" applyFill="1" applyBorder="1" applyAlignment="1">
      <alignment horizontal="right" vertical="top" shrinkToFi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4" xfId="0" applyFill="1" applyBorder="1" applyAlignment="1">
      <alignment horizontal="left" vertical="top"/>
    </xf>
    <xf numFmtId="0" fontId="0" fillId="0" borderId="16" xfId="0" applyFill="1" applyBorder="1" applyAlignment="1">
      <alignment horizontal="left" vertical="top"/>
    </xf>
    <xf numFmtId="0" fontId="0" fillId="0" borderId="30" xfId="0" applyFill="1" applyBorder="1" applyAlignment="1">
      <alignment horizontal="left" vertical="top"/>
    </xf>
    <xf numFmtId="0" fontId="0" fillId="0" borderId="31" xfId="0" applyFill="1" applyBorder="1" applyAlignment="1">
      <alignment horizontal="left" vertical="top"/>
    </xf>
    <xf numFmtId="0" fontId="0" fillId="0" borderId="32" xfId="0" applyFill="1" applyBorder="1" applyAlignment="1">
      <alignment horizontal="left" vertical="top"/>
    </xf>
    <xf numFmtId="0" fontId="3" fillId="0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left" vertical="top" wrapText="1"/>
    </xf>
    <xf numFmtId="1" fontId="2" fillId="0" borderId="30" xfId="0" applyNumberFormat="1" applyFont="1" applyFill="1" applyBorder="1" applyAlignment="1">
      <alignment horizontal="left" vertical="top" shrinkToFit="1"/>
    </xf>
    <xf numFmtId="0" fontId="2" fillId="0" borderId="35" xfId="0" applyFont="1" applyFill="1" applyBorder="1" applyAlignment="1">
      <alignment horizontal="left" wrapText="1"/>
    </xf>
    <xf numFmtId="1" fontId="2" fillId="0" borderId="50" xfId="0" applyNumberFormat="1" applyFont="1" applyFill="1" applyBorder="1" applyAlignment="1">
      <alignment horizontal="right" vertical="top" shrinkToFit="1"/>
    </xf>
    <xf numFmtId="44" fontId="5" fillId="4" borderId="16" xfId="1" applyFont="1" applyFill="1" applyBorder="1" applyAlignment="1">
      <alignment horizontal="right" vertical="top" shrinkToFi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top"/>
    </xf>
    <xf numFmtId="44" fontId="5" fillId="0" borderId="54" xfId="0" applyNumberFormat="1" applyFont="1" applyFill="1" applyBorder="1" applyAlignment="1">
      <alignment horizontal="left" vertical="top"/>
    </xf>
    <xf numFmtId="10" fontId="5" fillId="0" borderId="54" xfId="2" applyNumberFormat="1" applyFont="1" applyFill="1" applyBorder="1" applyAlignment="1">
      <alignment horizontal="center" vertical="top"/>
    </xf>
    <xf numFmtId="10" fontId="5" fillId="0" borderId="55" xfId="2" applyNumberFormat="1" applyFont="1" applyFill="1" applyBorder="1" applyAlignment="1">
      <alignment horizontal="center" vertical="top"/>
    </xf>
    <xf numFmtId="44" fontId="5" fillId="0" borderId="59" xfId="0" applyNumberFormat="1" applyFont="1" applyFill="1" applyBorder="1" applyAlignment="1">
      <alignment horizontal="left" vertical="top"/>
    </xf>
    <xf numFmtId="10" fontId="5" fillId="0" borderId="59" xfId="2" applyNumberFormat="1" applyFont="1" applyFill="1" applyBorder="1" applyAlignment="1">
      <alignment horizontal="center" vertical="top"/>
    </xf>
    <xf numFmtId="10" fontId="5" fillId="0" borderId="60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shrinkToFit="1"/>
    </xf>
    <xf numFmtId="0" fontId="5" fillId="0" borderId="86" xfId="0" applyNumberFormat="1" applyFont="1" applyFill="1" applyBorder="1" applyAlignment="1">
      <alignment horizontal="center" vertical="center" shrinkToFi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5" fillId="4" borderId="3" xfId="1" applyFont="1" applyFill="1" applyBorder="1" applyAlignment="1">
      <alignment horizontal="center" vertical="top" shrinkToFit="1"/>
    </xf>
    <xf numFmtId="44" fontId="5" fillId="4" borderId="0" xfId="1" applyFont="1" applyFill="1" applyBorder="1" applyAlignment="1">
      <alignment horizontal="left" vertical="top" indent="2" shrinkToFit="1"/>
    </xf>
    <xf numFmtId="44" fontId="5" fillId="4" borderId="91" xfId="1" applyFont="1" applyFill="1" applyBorder="1" applyAlignment="1">
      <alignment horizontal="center" vertical="top" shrinkToFit="1"/>
    </xf>
    <xf numFmtId="44" fontId="2" fillId="0" borderId="13" xfId="1" applyFont="1" applyFill="1" applyBorder="1" applyAlignment="1">
      <alignment horizontal="center" vertical="center" shrinkToFit="1"/>
    </xf>
    <xf numFmtId="44" fontId="2" fillId="0" borderId="13" xfId="0" applyNumberFormat="1" applyFont="1" applyFill="1" applyBorder="1" applyAlignment="1">
      <alignment horizontal="center" vertical="top"/>
    </xf>
    <xf numFmtId="0" fontId="5" fillId="0" borderId="63" xfId="0" applyFont="1" applyFill="1" applyBorder="1" applyAlignment="1">
      <alignment horizontal="center" vertical="top"/>
    </xf>
    <xf numFmtId="44" fontId="2" fillId="0" borderId="63" xfId="0" applyNumberFormat="1" applyFont="1" applyFill="1" applyBorder="1" applyAlignment="1">
      <alignment horizontal="center" vertical="top"/>
    </xf>
    <xf numFmtId="44" fontId="2" fillId="0" borderId="63" xfId="1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top"/>
    </xf>
    <xf numFmtId="0" fontId="5" fillId="0" borderId="20" xfId="0" applyFont="1" applyFill="1" applyBorder="1" applyAlignment="1">
      <alignment vertical="top"/>
    </xf>
    <xf numFmtId="0" fontId="5" fillId="0" borderId="66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91" xfId="0" applyFont="1" applyFill="1" applyBorder="1" applyAlignment="1">
      <alignment horizontal="center" vertical="center" wrapText="1"/>
    </xf>
    <xf numFmtId="0" fontId="4" fillId="4" borderId="81" xfId="0" applyFont="1" applyFill="1" applyBorder="1" applyAlignment="1">
      <alignment horizontal="center" vertical="center" wrapText="1"/>
    </xf>
    <xf numFmtId="0" fontId="4" fillId="4" borderId="87" xfId="0" applyFont="1" applyFill="1" applyBorder="1" applyAlignment="1">
      <alignment horizontal="center" vertical="center" wrapText="1"/>
    </xf>
    <xf numFmtId="0" fontId="4" fillId="4" borderId="79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left" vertical="center" wrapText="1"/>
    </xf>
    <xf numFmtId="0" fontId="3" fillId="4" borderId="24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right" vertical="center" wrapText="1"/>
    </xf>
    <xf numFmtId="0" fontId="3" fillId="4" borderId="25" xfId="0" applyFont="1" applyFill="1" applyBorder="1" applyAlignment="1">
      <alignment horizontal="right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5" fillId="3" borderId="44" xfId="0" applyNumberFormat="1" applyFont="1" applyFill="1" applyBorder="1" applyAlignment="1">
      <alignment horizontal="center" vertical="center" shrinkToFit="1"/>
    </xf>
    <xf numFmtId="164" fontId="5" fillId="3" borderId="26" xfId="0" applyNumberFormat="1" applyFont="1" applyFill="1" applyBorder="1" applyAlignment="1">
      <alignment horizontal="center" vertical="center" shrinkToFi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4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top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center" wrapText="1"/>
    </xf>
    <xf numFmtId="1" fontId="2" fillId="0" borderId="30" xfId="0" applyNumberFormat="1" applyFont="1" applyFill="1" applyBorder="1" applyAlignment="1">
      <alignment horizontal="center" vertical="top" shrinkToFit="1"/>
    </xf>
    <xf numFmtId="1" fontId="2" fillId="0" borderId="31" xfId="0" applyNumberFormat="1" applyFont="1" applyFill="1" applyBorder="1" applyAlignment="1">
      <alignment horizontal="center" vertical="top" shrinkToFit="1"/>
    </xf>
    <xf numFmtId="1" fontId="2" fillId="0" borderId="32" xfId="0" applyNumberFormat="1" applyFont="1" applyFill="1" applyBorder="1" applyAlignment="1">
      <alignment horizontal="center" vertical="top" shrinkToFit="1"/>
    </xf>
    <xf numFmtId="1" fontId="2" fillId="0" borderId="81" xfId="0" applyNumberFormat="1" applyFont="1" applyFill="1" applyBorder="1" applyAlignment="1">
      <alignment horizontal="center" vertical="top" shrinkToFit="1"/>
    </xf>
    <xf numFmtId="1" fontId="2" fillId="0" borderId="79" xfId="0" applyNumberFormat="1" applyFont="1" applyFill="1" applyBorder="1" applyAlignment="1">
      <alignment horizontal="center" vertical="top" shrinkToFit="1"/>
    </xf>
    <xf numFmtId="1" fontId="2" fillId="0" borderId="78" xfId="0" applyNumberFormat="1" applyFont="1" applyFill="1" applyBorder="1" applyAlignment="1">
      <alignment horizontal="center" vertical="top" shrinkToFit="1"/>
    </xf>
    <xf numFmtId="0" fontId="8" fillId="7" borderId="92" xfId="4" applyFont="1" applyBorder="1" applyAlignment="1">
      <alignment horizontal="center" vertical="center" wrapText="1"/>
    </xf>
    <xf numFmtId="0" fontId="8" fillId="7" borderId="93" xfId="4" applyFont="1" applyBorder="1" applyAlignment="1">
      <alignment horizontal="center" vertical="center" wrapText="1"/>
    </xf>
    <xf numFmtId="0" fontId="8" fillId="7" borderId="94" xfId="4" applyFont="1" applyBorder="1" applyAlignment="1">
      <alignment horizontal="center" vertical="center" wrapText="1"/>
    </xf>
    <xf numFmtId="0" fontId="8" fillId="7" borderId="95" xfId="4" applyFont="1" applyBorder="1" applyAlignment="1">
      <alignment horizontal="center" vertical="center" wrapText="1"/>
    </xf>
    <xf numFmtId="0" fontId="8" fillId="7" borderId="96" xfId="4" applyFont="1" applyBorder="1" applyAlignment="1">
      <alignment horizontal="center" vertical="center" wrapText="1"/>
    </xf>
    <xf numFmtId="0" fontId="8" fillId="7" borderId="97" xfId="4" applyFont="1" applyBorder="1" applyAlignment="1">
      <alignment horizontal="center" vertical="center" wrapText="1"/>
    </xf>
    <xf numFmtId="0" fontId="3" fillId="3" borderId="21" xfId="3" applyNumberFormat="1" applyFont="1" applyFill="1" applyBorder="1" applyAlignment="1">
      <alignment horizontal="center" vertical="center" shrinkToFit="1"/>
    </xf>
    <xf numFmtId="0" fontId="3" fillId="3" borderId="20" xfId="3" applyNumberFormat="1" applyFont="1" applyFill="1" applyBorder="1" applyAlignment="1">
      <alignment horizontal="center" vertical="center" shrinkToFit="1"/>
    </xf>
    <xf numFmtId="0" fontId="5" fillId="0" borderId="74" xfId="0" applyFont="1" applyFill="1" applyBorder="1" applyAlignment="1">
      <alignment horizontal="right" vertical="top"/>
    </xf>
    <xf numFmtId="0" fontId="5" fillId="0" borderId="52" xfId="0" applyFont="1" applyFill="1" applyBorder="1" applyAlignment="1">
      <alignment horizontal="right" vertical="top"/>
    </xf>
    <xf numFmtId="0" fontId="5" fillId="0" borderId="31" xfId="0" applyFont="1" applyFill="1" applyBorder="1" applyAlignment="1">
      <alignment horizontal="right" vertical="top"/>
    </xf>
    <xf numFmtId="0" fontId="5" fillId="0" borderId="53" xfId="0" applyFont="1" applyFill="1" applyBorder="1" applyAlignment="1">
      <alignment horizontal="right" vertical="top"/>
    </xf>
    <xf numFmtId="0" fontId="5" fillId="0" borderId="56" xfId="0" applyFont="1" applyFill="1" applyBorder="1" applyAlignment="1">
      <alignment horizontal="right" vertical="top"/>
    </xf>
    <xf numFmtId="0" fontId="5" fillId="0" borderId="57" xfId="0" applyFont="1" applyFill="1" applyBorder="1" applyAlignment="1">
      <alignment horizontal="right" vertical="top"/>
    </xf>
    <xf numFmtId="0" fontId="5" fillId="0" borderId="58" xfId="0" applyFont="1" applyFill="1" applyBorder="1" applyAlignment="1">
      <alignment horizontal="right" vertical="top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10" fontId="5" fillId="0" borderId="27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3" fillId="0" borderId="54" xfId="0" applyFont="1" applyFill="1" applyBorder="1" applyAlignment="1">
      <alignment horizontal="center" vertical="center" wrapText="1"/>
    </xf>
    <xf numFmtId="44" fontId="2" fillId="4" borderId="13" xfId="1" applyFont="1" applyFill="1" applyBorder="1" applyAlignment="1">
      <alignment horizontal="left" vertical="center" shrinkToFit="1"/>
    </xf>
    <xf numFmtId="0" fontId="4" fillId="4" borderId="13" xfId="0" applyFont="1" applyFill="1" applyBorder="1" applyAlignment="1">
      <alignment horizontal="center" vertical="top" wrapText="1"/>
    </xf>
    <xf numFmtId="44" fontId="2" fillId="0" borderId="21" xfId="1" applyFont="1" applyBorder="1" applyAlignment="1">
      <alignment horizontal="center" vertical="center"/>
    </xf>
    <xf numFmtId="44" fontId="2" fillId="0" borderId="20" xfId="1" applyFont="1" applyBorder="1" applyAlignment="1">
      <alignment horizontal="center" vertical="center"/>
    </xf>
    <xf numFmtId="9" fontId="2" fillId="0" borderId="65" xfId="2" applyFont="1" applyBorder="1" applyAlignment="1">
      <alignment horizontal="center" vertical="center"/>
    </xf>
    <xf numFmtId="9" fontId="2" fillId="0" borderId="66" xfId="2" applyFont="1" applyBorder="1" applyAlignment="1">
      <alignment horizontal="center" vertical="center"/>
    </xf>
    <xf numFmtId="44" fontId="2" fillId="0" borderId="22" xfId="1" applyFont="1" applyBorder="1" applyAlignment="1">
      <alignment horizontal="center" vertical="center"/>
    </xf>
    <xf numFmtId="9" fontId="2" fillId="0" borderId="21" xfId="2" applyFont="1" applyBorder="1" applyAlignment="1">
      <alignment horizontal="center" vertical="center"/>
    </xf>
    <xf numFmtId="9" fontId="2" fillId="0" borderId="22" xfId="2" applyFont="1" applyBorder="1" applyAlignment="1">
      <alignment horizontal="center" vertical="center"/>
    </xf>
    <xf numFmtId="0" fontId="4" fillId="4" borderId="12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9" fontId="2" fillId="0" borderId="68" xfId="2" applyFont="1" applyBorder="1" applyAlignment="1">
      <alignment horizontal="center" vertical="center"/>
    </xf>
    <xf numFmtId="44" fontId="5" fillId="3" borderId="13" xfId="1" applyFont="1" applyFill="1" applyBorder="1" applyAlignment="1">
      <alignment horizontal="center" vertical="center" shrinkToFit="1"/>
    </xf>
    <xf numFmtId="9" fontId="2" fillId="0" borderId="20" xfId="2" applyFont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top" wrapText="1"/>
    </xf>
    <xf numFmtId="0" fontId="4" fillId="0" borderId="79" xfId="0" applyFont="1" applyFill="1" applyBorder="1" applyAlignment="1">
      <alignment horizontal="center" vertical="top" wrapText="1"/>
    </xf>
    <xf numFmtId="0" fontId="4" fillId="0" borderId="8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84" xfId="0" applyFont="1" applyFill="1" applyBorder="1" applyAlignment="1">
      <alignment horizontal="center" vertical="top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82" xfId="0" applyFont="1" applyFill="1" applyBorder="1" applyAlignment="1">
      <alignment horizontal="left" vertical="center" wrapText="1" indent="1"/>
    </xf>
    <xf numFmtId="0" fontId="3" fillId="0" borderId="83" xfId="0" applyFont="1" applyFill="1" applyBorder="1" applyAlignment="1">
      <alignment horizontal="left" vertical="center" wrapText="1" indent="1"/>
    </xf>
    <xf numFmtId="0" fontId="3" fillId="0" borderId="54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79" xfId="0" applyFont="1" applyFill="1" applyBorder="1" applyAlignment="1">
      <alignment horizontal="center" vertical="top" wrapText="1"/>
    </xf>
    <xf numFmtId="0" fontId="2" fillId="0" borderId="88" xfId="0" applyFont="1" applyFill="1" applyBorder="1" applyAlignment="1">
      <alignment horizontal="center" vertical="center"/>
    </xf>
    <xf numFmtId="0" fontId="2" fillId="0" borderId="89" xfId="0" applyFont="1" applyFill="1" applyBorder="1" applyAlignment="1">
      <alignment horizontal="center" vertical="center"/>
    </xf>
    <xf numFmtId="0" fontId="2" fillId="0" borderId="90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top"/>
    </xf>
    <xf numFmtId="0" fontId="5" fillId="0" borderId="62" xfId="0" applyFont="1" applyFill="1" applyBorder="1" applyAlignment="1">
      <alignment horizontal="center" vertical="top"/>
    </xf>
    <xf numFmtId="0" fontId="5" fillId="0" borderId="70" xfId="0" applyFont="1" applyFill="1" applyBorder="1" applyAlignment="1">
      <alignment horizontal="center" vertical="top"/>
    </xf>
    <xf numFmtId="0" fontId="5" fillId="0" borderId="67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 vertical="top"/>
    </xf>
    <xf numFmtId="0" fontId="5" fillId="0" borderId="74" xfId="0" applyFont="1" applyFill="1" applyBorder="1" applyAlignment="1">
      <alignment horizontal="center" vertical="top"/>
    </xf>
    <xf numFmtId="0" fontId="5" fillId="0" borderId="31" xfId="0" applyFont="1" applyFill="1" applyBorder="1" applyAlignment="1">
      <alignment horizontal="center" vertical="top"/>
    </xf>
    <xf numFmtId="0" fontId="5" fillId="0" borderId="32" xfId="0" applyFont="1" applyFill="1" applyBorder="1" applyAlignment="1">
      <alignment horizontal="center" vertical="top"/>
    </xf>
    <xf numFmtId="0" fontId="8" fillId="7" borderId="98" xfId="4" applyFont="1" applyBorder="1" applyAlignment="1">
      <alignment horizontal="center" vertical="top"/>
    </xf>
    <xf numFmtId="0" fontId="8" fillId="7" borderId="99" xfId="4" applyFont="1" applyBorder="1" applyAlignment="1">
      <alignment horizontal="center" vertical="top"/>
    </xf>
    <xf numFmtId="0" fontId="8" fillId="7" borderId="100" xfId="4" applyFont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1" xfId="0" applyFont="1" applyFill="1" applyBorder="1" applyAlignment="1">
      <alignment horizontal="center" vertical="center" wrapText="1"/>
    </xf>
    <xf numFmtId="0" fontId="4" fillId="0" borderId="74" xfId="0" applyFont="1" applyFill="1" applyBorder="1" applyAlignment="1">
      <alignment horizontal="center" vertical="top" wrapText="1"/>
    </xf>
    <xf numFmtId="0" fontId="4" fillId="0" borderId="31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3" fillId="0" borderId="102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1" fontId="2" fillId="0" borderId="34" xfId="0" applyNumberFormat="1" applyFont="1" applyFill="1" applyBorder="1" applyAlignment="1">
      <alignment horizontal="center" vertical="top" shrinkToFit="1"/>
    </xf>
    <xf numFmtId="1" fontId="2" fillId="0" borderId="72" xfId="0" applyNumberFormat="1" applyFont="1" applyFill="1" applyBorder="1" applyAlignment="1">
      <alignment horizontal="center" vertical="top" shrinkToFi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75" xfId="0" applyFont="1" applyFill="1" applyBorder="1" applyAlignment="1">
      <alignment horizontal="center" vertical="center" wrapText="1"/>
    </xf>
    <xf numFmtId="0" fontId="3" fillId="4" borderId="79" xfId="0" applyFont="1" applyFill="1" applyBorder="1" applyAlignment="1">
      <alignment horizontal="center" vertical="center" wrapText="1"/>
    </xf>
    <xf numFmtId="0" fontId="3" fillId="4" borderId="8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</cellXfs>
  <cellStyles count="5">
    <cellStyle name="Célula de Verificação" xfId="4" builtinId="23"/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82688</xdr:colOff>
      <xdr:row>1</xdr:row>
      <xdr:rowOff>122875</xdr:rowOff>
    </xdr:from>
    <xdr:ext cx="1234440" cy="215900"/>
    <xdr:grpSp>
      <xdr:nvGrpSpPr>
        <xdr:cNvPr id="2" name="Group 2"/>
        <xdr:cNvGrpSpPr/>
      </xdr:nvGrpSpPr>
      <xdr:grpSpPr>
        <a:xfrm>
          <a:off x="82688" y="800208"/>
          <a:ext cx="1234440" cy="215900"/>
          <a:chOff x="0" y="0"/>
          <a:chExt cx="1234440" cy="215900"/>
        </a:xfrm>
      </xdr:grpSpPr>
      <xdr:sp macro="" textlink="">
        <xdr:nvSpPr>
          <xdr:cNvPr id="3" name="Shape 3"/>
          <xdr:cNvSpPr/>
        </xdr:nvSpPr>
        <xdr:spPr>
          <a:xfrm>
            <a:off x="-11" y="9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596" y="7188"/>
                </a:moveTo>
                <a:lnTo>
                  <a:pt x="217639" y="4787"/>
                </a:lnTo>
                <a:lnTo>
                  <a:pt x="208686" y="4787"/>
                </a:lnTo>
                <a:lnTo>
                  <a:pt x="202730" y="2387"/>
                </a:lnTo>
                <a:lnTo>
                  <a:pt x="193789" y="0"/>
                </a:lnTo>
                <a:lnTo>
                  <a:pt x="134162" y="0"/>
                </a:lnTo>
                <a:lnTo>
                  <a:pt x="80505" y="16776"/>
                </a:lnTo>
                <a:lnTo>
                  <a:pt x="38760" y="47929"/>
                </a:lnTo>
                <a:lnTo>
                  <a:pt x="8953" y="86283"/>
                </a:lnTo>
                <a:lnTo>
                  <a:pt x="0" y="131826"/>
                </a:lnTo>
                <a:lnTo>
                  <a:pt x="5969" y="151015"/>
                </a:lnTo>
                <a:lnTo>
                  <a:pt x="26835" y="186969"/>
                </a:lnTo>
                <a:lnTo>
                  <a:pt x="65595" y="208534"/>
                </a:lnTo>
                <a:lnTo>
                  <a:pt x="89446" y="215722"/>
                </a:lnTo>
                <a:lnTo>
                  <a:pt x="149072" y="215722"/>
                </a:lnTo>
                <a:lnTo>
                  <a:pt x="160985" y="213334"/>
                </a:lnTo>
                <a:lnTo>
                  <a:pt x="169938" y="213334"/>
                </a:lnTo>
                <a:lnTo>
                  <a:pt x="178879" y="210934"/>
                </a:lnTo>
                <a:lnTo>
                  <a:pt x="184835" y="208534"/>
                </a:lnTo>
                <a:lnTo>
                  <a:pt x="202730" y="129438"/>
                </a:lnTo>
                <a:lnTo>
                  <a:pt x="196761" y="134226"/>
                </a:lnTo>
                <a:lnTo>
                  <a:pt x="190804" y="136626"/>
                </a:lnTo>
                <a:lnTo>
                  <a:pt x="181851" y="141427"/>
                </a:lnTo>
                <a:lnTo>
                  <a:pt x="175895" y="143814"/>
                </a:lnTo>
                <a:lnTo>
                  <a:pt x="166954" y="146215"/>
                </a:lnTo>
                <a:lnTo>
                  <a:pt x="160985" y="148615"/>
                </a:lnTo>
                <a:lnTo>
                  <a:pt x="134162" y="148615"/>
                </a:lnTo>
                <a:lnTo>
                  <a:pt x="125222" y="146215"/>
                </a:lnTo>
                <a:lnTo>
                  <a:pt x="116268" y="141427"/>
                </a:lnTo>
                <a:lnTo>
                  <a:pt x="104355" y="131826"/>
                </a:lnTo>
                <a:lnTo>
                  <a:pt x="98386" y="117449"/>
                </a:lnTo>
                <a:lnTo>
                  <a:pt x="98386" y="107861"/>
                </a:lnTo>
                <a:lnTo>
                  <a:pt x="128193" y="74307"/>
                </a:lnTo>
                <a:lnTo>
                  <a:pt x="149072" y="67119"/>
                </a:lnTo>
                <a:lnTo>
                  <a:pt x="166954" y="67119"/>
                </a:lnTo>
                <a:lnTo>
                  <a:pt x="175895" y="69507"/>
                </a:lnTo>
                <a:lnTo>
                  <a:pt x="181851" y="69507"/>
                </a:lnTo>
                <a:lnTo>
                  <a:pt x="187820" y="71907"/>
                </a:lnTo>
                <a:lnTo>
                  <a:pt x="193789" y="76708"/>
                </a:lnTo>
                <a:lnTo>
                  <a:pt x="199745" y="79095"/>
                </a:lnTo>
                <a:lnTo>
                  <a:pt x="211670" y="88684"/>
                </a:lnTo>
                <a:lnTo>
                  <a:pt x="223596" y="7188"/>
                </a:lnTo>
                <a:close/>
              </a:path>
              <a:path w="1234440" h="215900">
                <a:moveTo>
                  <a:pt x="488924" y="213334"/>
                </a:moveTo>
                <a:lnTo>
                  <a:pt x="482206" y="186969"/>
                </a:lnTo>
                <a:lnTo>
                  <a:pt x="469404" y="136626"/>
                </a:lnTo>
                <a:lnTo>
                  <a:pt x="452945" y="71907"/>
                </a:lnTo>
                <a:lnTo>
                  <a:pt x="435254" y="2387"/>
                </a:lnTo>
                <a:lnTo>
                  <a:pt x="375640" y="2387"/>
                </a:lnTo>
                <a:lnTo>
                  <a:pt x="375640" y="136626"/>
                </a:lnTo>
                <a:lnTo>
                  <a:pt x="339852" y="136626"/>
                </a:lnTo>
                <a:lnTo>
                  <a:pt x="369671" y="71907"/>
                </a:lnTo>
                <a:lnTo>
                  <a:pt x="372656" y="71907"/>
                </a:lnTo>
                <a:lnTo>
                  <a:pt x="372656" y="100672"/>
                </a:lnTo>
                <a:lnTo>
                  <a:pt x="375640" y="136626"/>
                </a:lnTo>
                <a:lnTo>
                  <a:pt x="375640" y="2387"/>
                </a:lnTo>
                <a:lnTo>
                  <a:pt x="330923" y="2387"/>
                </a:lnTo>
                <a:lnTo>
                  <a:pt x="196761" y="213334"/>
                </a:lnTo>
                <a:lnTo>
                  <a:pt x="298119" y="213334"/>
                </a:lnTo>
                <a:lnTo>
                  <a:pt x="313029" y="186969"/>
                </a:lnTo>
                <a:lnTo>
                  <a:pt x="384581" y="186969"/>
                </a:lnTo>
                <a:lnTo>
                  <a:pt x="387553" y="213334"/>
                </a:lnTo>
                <a:lnTo>
                  <a:pt x="488924" y="213334"/>
                </a:lnTo>
                <a:close/>
              </a:path>
              <a:path w="1234440" h="215900">
                <a:moveTo>
                  <a:pt x="640956" y="2387"/>
                </a:moveTo>
                <a:lnTo>
                  <a:pt x="545553" y="2387"/>
                </a:lnTo>
                <a:lnTo>
                  <a:pt x="503821" y="213334"/>
                </a:lnTo>
                <a:lnTo>
                  <a:pt x="599224" y="213334"/>
                </a:lnTo>
                <a:lnTo>
                  <a:pt x="640956" y="2387"/>
                </a:lnTo>
                <a:close/>
              </a:path>
              <a:path w="1234440" h="215900">
                <a:moveTo>
                  <a:pt x="1234186" y="213334"/>
                </a:moveTo>
                <a:lnTo>
                  <a:pt x="1227480" y="186969"/>
                </a:lnTo>
                <a:lnTo>
                  <a:pt x="1214678" y="136626"/>
                </a:lnTo>
                <a:lnTo>
                  <a:pt x="1198206" y="71907"/>
                </a:lnTo>
                <a:lnTo>
                  <a:pt x="1180528" y="2387"/>
                </a:lnTo>
                <a:lnTo>
                  <a:pt x="1120927" y="2387"/>
                </a:lnTo>
                <a:lnTo>
                  <a:pt x="1120927" y="136626"/>
                </a:lnTo>
                <a:lnTo>
                  <a:pt x="1082192" y="136626"/>
                </a:lnTo>
                <a:lnTo>
                  <a:pt x="1111948" y="71907"/>
                </a:lnTo>
                <a:lnTo>
                  <a:pt x="1117904" y="71907"/>
                </a:lnTo>
                <a:lnTo>
                  <a:pt x="1117904" y="100672"/>
                </a:lnTo>
                <a:lnTo>
                  <a:pt x="1120927" y="136626"/>
                </a:lnTo>
                <a:lnTo>
                  <a:pt x="1120927" y="2387"/>
                </a:lnTo>
                <a:lnTo>
                  <a:pt x="1076236" y="2387"/>
                </a:lnTo>
                <a:lnTo>
                  <a:pt x="942022" y="213334"/>
                </a:lnTo>
                <a:lnTo>
                  <a:pt x="1043381" y="213334"/>
                </a:lnTo>
                <a:lnTo>
                  <a:pt x="1055370" y="186969"/>
                </a:lnTo>
                <a:lnTo>
                  <a:pt x="1126871" y="186969"/>
                </a:lnTo>
                <a:lnTo>
                  <a:pt x="1132827" y="213334"/>
                </a:lnTo>
                <a:lnTo>
                  <a:pt x="1234186" y="213334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4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064" y="2392"/>
            <a:ext cx="366655" cy="210941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="90" zoomScaleNormal="90" workbookViewId="0">
      <selection activeCell="Q9" sqref="Q9"/>
    </sheetView>
  </sheetViews>
  <sheetFormatPr defaultRowHeight="12.75" x14ac:dyDescent="0.2"/>
  <cols>
    <col min="1" max="1" width="10.83203125" customWidth="1"/>
    <col min="2" max="2" width="13.33203125" customWidth="1"/>
    <col min="3" max="3" width="14" customWidth="1"/>
    <col min="4" max="4" width="66.6640625" customWidth="1"/>
    <col min="5" max="5" width="10.6640625" customWidth="1"/>
    <col min="6" max="8" width="15.5" customWidth="1"/>
    <col min="9" max="10" width="17.6640625" customWidth="1"/>
    <col min="11" max="11" width="19.33203125" customWidth="1"/>
    <col min="13" max="13" width="17.83203125" customWidth="1"/>
    <col min="14" max="14" width="16.5" customWidth="1"/>
    <col min="16" max="16" width="10.83203125" bestFit="1" customWidth="1"/>
    <col min="17" max="17" width="9.83203125" bestFit="1" customWidth="1"/>
  </cols>
  <sheetData>
    <row r="1" spans="1:17" ht="53.25" customHeight="1" x14ac:dyDescent="0.2">
      <c r="A1" s="251" t="s">
        <v>130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7" ht="19.5" customHeight="1" x14ac:dyDescent="0.2">
      <c r="A2" s="134"/>
      <c r="B2" s="135"/>
      <c r="C2" s="43"/>
      <c r="D2" s="132" t="s">
        <v>0</v>
      </c>
      <c r="E2" s="132"/>
      <c r="F2" s="132"/>
      <c r="G2" s="132"/>
      <c r="H2" s="132"/>
      <c r="I2" s="132"/>
      <c r="J2" s="133"/>
      <c r="K2" s="44" t="s">
        <v>1</v>
      </c>
    </row>
    <row r="3" spans="1:17" ht="17.25" customHeight="1" x14ac:dyDescent="0.2">
      <c r="A3" s="136"/>
      <c r="B3" s="137"/>
      <c r="C3" s="1"/>
      <c r="D3" s="130" t="s">
        <v>2</v>
      </c>
      <c r="E3" s="130"/>
      <c r="F3" s="130"/>
      <c r="G3" s="130"/>
      <c r="H3" s="130"/>
      <c r="I3" s="130"/>
      <c r="J3" s="131"/>
      <c r="K3" s="45" t="s">
        <v>3</v>
      </c>
    </row>
    <row r="4" spans="1:17" ht="19.5" customHeight="1" x14ac:dyDescent="0.2">
      <c r="A4" s="145" t="s">
        <v>4</v>
      </c>
      <c r="B4" s="146"/>
      <c r="C4" s="63" t="s">
        <v>5</v>
      </c>
      <c r="D4" s="61" t="s">
        <v>6</v>
      </c>
      <c r="E4" s="147" t="s">
        <v>7</v>
      </c>
      <c r="F4" s="132"/>
      <c r="G4" s="132"/>
      <c r="H4" s="132"/>
      <c r="I4" s="132"/>
      <c r="J4" s="132"/>
      <c r="K4" s="144"/>
    </row>
    <row r="5" spans="1:17" ht="18" customHeight="1" x14ac:dyDescent="0.2">
      <c r="A5" s="64">
        <v>0</v>
      </c>
      <c r="B5" s="65"/>
      <c r="C5" s="66">
        <v>0</v>
      </c>
      <c r="D5" s="62" t="s">
        <v>8</v>
      </c>
      <c r="E5" s="148" t="s">
        <v>18</v>
      </c>
      <c r="F5" s="149"/>
      <c r="G5" s="149"/>
      <c r="H5" s="149"/>
      <c r="I5" s="149"/>
      <c r="J5" s="149"/>
      <c r="K5" s="150"/>
    </row>
    <row r="6" spans="1:17" ht="16.5" customHeight="1" x14ac:dyDescent="0.2">
      <c r="A6" s="138" t="s">
        <v>9</v>
      </c>
      <c r="B6" s="139"/>
      <c r="C6" s="4" t="s">
        <v>10</v>
      </c>
      <c r="D6" s="41" t="s">
        <v>11</v>
      </c>
      <c r="E6" s="143" t="s">
        <v>12</v>
      </c>
      <c r="F6" s="132"/>
      <c r="G6" s="132"/>
      <c r="H6" s="144"/>
      <c r="I6" s="40" t="s">
        <v>13</v>
      </c>
      <c r="J6" s="40" t="s">
        <v>14</v>
      </c>
      <c r="K6" s="40" t="s">
        <v>15</v>
      </c>
    </row>
    <row r="7" spans="1:17" ht="21.75" customHeight="1" x14ac:dyDescent="0.2">
      <c r="A7" s="140" t="s">
        <v>16</v>
      </c>
      <c r="B7" s="141"/>
      <c r="C7" s="5" t="s">
        <v>17</v>
      </c>
      <c r="D7" s="42" t="s">
        <v>18</v>
      </c>
      <c r="E7" s="142" t="s">
        <v>19</v>
      </c>
      <c r="F7" s="130"/>
      <c r="G7" s="130"/>
      <c r="H7" s="131"/>
      <c r="I7" s="22">
        <v>0.2034</v>
      </c>
      <c r="J7" s="39">
        <v>0</v>
      </c>
      <c r="K7" s="46">
        <v>0</v>
      </c>
    </row>
    <row r="8" spans="1:17" ht="21.75" customHeight="1" x14ac:dyDescent="0.2">
      <c r="A8" s="122" t="s">
        <v>20</v>
      </c>
      <c r="B8" s="124" t="s">
        <v>21</v>
      </c>
      <c r="C8" s="126" t="s">
        <v>22</v>
      </c>
      <c r="D8" s="128" t="s">
        <v>23</v>
      </c>
      <c r="E8" s="116" t="s">
        <v>24</v>
      </c>
      <c r="F8" s="116" t="s">
        <v>25</v>
      </c>
      <c r="G8" s="115" t="s">
        <v>82</v>
      </c>
      <c r="H8" s="115"/>
      <c r="I8" s="115" t="s">
        <v>85</v>
      </c>
      <c r="J8" s="115"/>
      <c r="K8" s="47"/>
    </row>
    <row r="9" spans="1:17" ht="29.25" customHeight="1" x14ac:dyDescent="0.2">
      <c r="A9" s="123"/>
      <c r="B9" s="125"/>
      <c r="C9" s="127"/>
      <c r="D9" s="129"/>
      <c r="E9" s="116"/>
      <c r="F9" s="116"/>
      <c r="G9" s="10" t="s">
        <v>83</v>
      </c>
      <c r="H9" s="10" t="s">
        <v>84</v>
      </c>
      <c r="I9" s="10" t="s">
        <v>83</v>
      </c>
      <c r="J9" s="10" t="s">
        <v>84</v>
      </c>
      <c r="K9" s="48" t="s">
        <v>85</v>
      </c>
    </row>
    <row r="10" spans="1:17" ht="17.25" customHeight="1" x14ac:dyDescent="0.2">
      <c r="A10" s="119" t="s">
        <v>18</v>
      </c>
      <c r="B10" s="120"/>
      <c r="C10" s="120"/>
      <c r="D10" s="120"/>
      <c r="E10" s="120"/>
      <c r="F10" s="120"/>
      <c r="G10" s="120"/>
      <c r="H10" s="120"/>
      <c r="I10" s="120"/>
      <c r="J10" s="120"/>
      <c r="K10" s="49">
        <f>K11</f>
        <v>248025.91</v>
      </c>
    </row>
    <row r="11" spans="1:17" ht="14.25" customHeight="1" x14ac:dyDescent="0.2">
      <c r="A11" s="117">
        <v>1</v>
      </c>
      <c r="B11" s="118"/>
      <c r="C11" s="118"/>
      <c r="D11" s="121" t="s">
        <v>26</v>
      </c>
      <c r="E11" s="121"/>
      <c r="F11" s="121"/>
      <c r="G11" s="121"/>
      <c r="H11" s="121"/>
      <c r="I11" s="121"/>
      <c r="J11" s="121"/>
      <c r="K11" s="50">
        <f>ROUND(K12+K14+K18+K21+K29+K35+K32+K37,2)</f>
        <v>248025.91</v>
      </c>
    </row>
    <row r="12" spans="1:17" ht="16.5" customHeight="1" x14ac:dyDescent="0.2">
      <c r="A12" s="106" t="s">
        <v>28</v>
      </c>
      <c r="B12" s="106"/>
      <c r="C12" s="106"/>
      <c r="D12" s="107" t="s">
        <v>29</v>
      </c>
      <c r="E12" s="107"/>
      <c r="F12" s="107"/>
      <c r="G12" s="107"/>
      <c r="H12" s="107"/>
      <c r="I12" s="107"/>
      <c r="J12" s="107"/>
      <c r="K12" s="34">
        <f>K13</f>
        <v>712.2</v>
      </c>
      <c r="M12" s="23" t="s">
        <v>83</v>
      </c>
      <c r="N12" s="23" t="s">
        <v>89</v>
      </c>
    </row>
    <row r="13" spans="1:17" ht="26.25" customHeight="1" x14ac:dyDescent="0.2">
      <c r="A13" s="51" t="s">
        <v>30</v>
      </c>
      <c r="B13" s="27" t="s">
        <v>31</v>
      </c>
      <c r="C13" s="21">
        <v>1</v>
      </c>
      <c r="D13" s="14" t="s">
        <v>63</v>
      </c>
      <c r="E13" s="15" t="s">
        <v>32</v>
      </c>
      <c r="F13" s="16">
        <v>2.88</v>
      </c>
      <c r="G13" s="17">
        <f>ROUND(M13*(1+$I$7),2)</f>
        <v>243.6</v>
      </c>
      <c r="H13" s="17">
        <f>ROUND(N13*(1+$I$7),2)</f>
        <v>3.69</v>
      </c>
      <c r="I13" s="17">
        <f>ROUND(G13*F13,2)</f>
        <v>701.57</v>
      </c>
      <c r="J13" s="17">
        <f>ROUND(H13*F13,2)</f>
        <v>10.63</v>
      </c>
      <c r="K13" s="17">
        <f>ROUND(I13+J13,2)</f>
        <v>712.2</v>
      </c>
      <c r="M13" s="24">
        <v>202.43</v>
      </c>
      <c r="N13" s="24">
        <v>3.07</v>
      </c>
      <c r="P13" s="25"/>
      <c r="Q13" s="25"/>
    </row>
    <row r="14" spans="1:17" ht="12.75" customHeight="1" x14ac:dyDescent="0.2">
      <c r="A14" s="112" t="s">
        <v>33</v>
      </c>
      <c r="B14" s="113"/>
      <c r="C14" s="114"/>
      <c r="D14" s="108" t="s">
        <v>34</v>
      </c>
      <c r="E14" s="109"/>
      <c r="F14" s="109"/>
      <c r="G14" s="109"/>
      <c r="H14" s="109"/>
      <c r="I14" s="109"/>
      <c r="J14" s="110"/>
      <c r="K14" s="52">
        <f>ROUND(K15+K16+K17,2)</f>
        <v>4626.4399999999996</v>
      </c>
      <c r="M14" s="3"/>
      <c r="N14" s="3"/>
      <c r="P14" s="25"/>
    </row>
    <row r="15" spans="1:17" ht="39" customHeight="1" x14ac:dyDescent="0.2">
      <c r="A15" s="53" t="s">
        <v>35</v>
      </c>
      <c r="B15" s="6" t="s">
        <v>36</v>
      </c>
      <c r="C15" s="7">
        <v>97647</v>
      </c>
      <c r="D15" s="8" t="s">
        <v>62</v>
      </c>
      <c r="E15" s="13" t="s">
        <v>32</v>
      </c>
      <c r="F15" s="12">
        <v>1210.97</v>
      </c>
      <c r="G15" s="17">
        <f t="shared" ref="G15:H17" si="0">ROUND(M15*(1+$I$7),2)</f>
        <v>0.81</v>
      </c>
      <c r="H15" s="17">
        <f t="shared" si="0"/>
        <v>2.38</v>
      </c>
      <c r="I15" s="17">
        <f>ROUND(G15*F15,2)</f>
        <v>980.89</v>
      </c>
      <c r="J15" s="17">
        <f>ROUND(H15*F15,2)</f>
        <v>2882.11</v>
      </c>
      <c r="K15" s="17">
        <f>ROUND(I15+J15,2)</f>
        <v>3863</v>
      </c>
      <c r="M15" s="24">
        <v>0.67</v>
      </c>
      <c r="N15" s="24">
        <v>1.98</v>
      </c>
    </row>
    <row r="16" spans="1:17" ht="26.25" customHeight="1" x14ac:dyDescent="0.2">
      <c r="A16" s="53" t="s">
        <v>37</v>
      </c>
      <c r="B16" s="6" t="s">
        <v>36</v>
      </c>
      <c r="C16" s="7">
        <v>97641</v>
      </c>
      <c r="D16" s="8" t="s">
        <v>61</v>
      </c>
      <c r="E16" s="11" t="s">
        <v>32</v>
      </c>
      <c r="F16" s="12">
        <v>120.53</v>
      </c>
      <c r="G16" s="17">
        <f t="shared" si="0"/>
        <v>1.17</v>
      </c>
      <c r="H16" s="17">
        <f t="shared" si="0"/>
        <v>3.36</v>
      </c>
      <c r="I16" s="17">
        <f>ROUND(G16*F16,2)</f>
        <v>141.02000000000001</v>
      </c>
      <c r="J16" s="17">
        <f>ROUND(H16*F16,2)</f>
        <v>404.98</v>
      </c>
      <c r="K16" s="17">
        <f>ROUND(I16+J16,2)</f>
        <v>546</v>
      </c>
      <c r="M16" s="24">
        <v>0.97</v>
      </c>
      <c r="N16" s="24">
        <v>2.79</v>
      </c>
      <c r="P16" s="25"/>
    </row>
    <row r="17" spans="1:16" ht="28.5" customHeight="1" x14ac:dyDescent="0.2">
      <c r="A17" s="54" t="s">
        <v>38</v>
      </c>
      <c r="B17" s="28" t="s">
        <v>31</v>
      </c>
      <c r="C17" s="35">
        <v>2</v>
      </c>
      <c r="D17" s="30" t="s">
        <v>64</v>
      </c>
      <c r="E17" s="19" t="s">
        <v>87</v>
      </c>
      <c r="F17" s="18">
        <v>18</v>
      </c>
      <c r="G17" s="17">
        <f t="shared" si="0"/>
        <v>0</v>
      </c>
      <c r="H17" s="17">
        <f t="shared" si="0"/>
        <v>12.08</v>
      </c>
      <c r="I17" s="17">
        <f>ROUND(G17*F17,2)</f>
        <v>0</v>
      </c>
      <c r="J17" s="17">
        <f>ROUND(H17*F17,2)</f>
        <v>217.44</v>
      </c>
      <c r="K17" s="17">
        <f>ROUND(I17+J17,2)</f>
        <v>217.44</v>
      </c>
      <c r="M17" s="24"/>
      <c r="N17" s="24">
        <v>10.039999999999999</v>
      </c>
    </row>
    <row r="18" spans="1:16" ht="15" customHeight="1" x14ac:dyDescent="0.2">
      <c r="A18" s="106" t="s">
        <v>39</v>
      </c>
      <c r="B18" s="106"/>
      <c r="C18" s="106"/>
      <c r="D18" s="107" t="s">
        <v>40</v>
      </c>
      <c r="E18" s="107"/>
      <c r="F18" s="107"/>
      <c r="G18" s="107"/>
      <c r="H18" s="107"/>
      <c r="I18" s="107"/>
      <c r="J18" s="107"/>
      <c r="K18" s="33">
        <f>ROUND(K19+K20,2)</f>
        <v>200341.98</v>
      </c>
      <c r="M18" s="3"/>
      <c r="N18" s="3"/>
    </row>
    <row r="19" spans="1:16" ht="53.45" customHeight="1" x14ac:dyDescent="0.2">
      <c r="A19" s="51" t="s">
        <v>41</v>
      </c>
      <c r="B19" s="27" t="s">
        <v>31</v>
      </c>
      <c r="C19" s="21">
        <v>6</v>
      </c>
      <c r="D19" s="14" t="s">
        <v>65</v>
      </c>
      <c r="E19" s="32" t="s">
        <v>32</v>
      </c>
      <c r="F19" s="16">
        <v>1210.97</v>
      </c>
      <c r="G19" s="17">
        <f>ROUND(M19*(1+$I$7),2)</f>
        <v>157.49</v>
      </c>
      <c r="H19" s="17">
        <f>ROUND(N19*(1+$I$7),2)</f>
        <v>4.5</v>
      </c>
      <c r="I19" s="17">
        <f>ROUND(G19*F19,2)</f>
        <v>190715.67</v>
      </c>
      <c r="J19" s="17">
        <f>ROUND(H19*F19,2)</f>
        <v>5449.37</v>
      </c>
      <c r="K19" s="17">
        <f>ROUND(I19+J19,2)</f>
        <v>196165.04</v>
      </c>
      <c r="M19" s="24">
        <v>130.87</v>
      </c>
      <c r="N19" s="24">
        <v>3.74</v>
      </c>
    </row>
    <row r="20" spans="1:16" ht="38.25" customHeight="1" x14ac:dyDescent="0.2">
      <c r="A20" s="53" t="s">
        <v>42</v>
      </c>
      <c r="B20" s="6" t="s">
        <v>36</v>
      </c>
      <c r="C20" s="7">
        <v>94228</v>
      </c>
      <c r="D20" s="30" t="s">
        <v>66</v>
      </c>
      <c r="E20" s="19" t="s">
        <v>88</v>
      </c>
      <c r="F20" s="18">
        <v>31</v>
      </c>
      <c r="G20" s="17">
        <f>ROUND(M20*(1+$I$7),2)</f>
        <v>123.5</v>
      </c>
      <c r="H20" s="17">
        <f>ROUND(N20*(1+$I$7),2)</f>
        <v>11.24</v>
      </c>
      <c r="I20" s="17">
        <f>ROUND(G20*F20,2)</f>
        <v>3828.5</v>
      </c>
      <c r="J20" s="17">
        <f>ROUND(H20*F20,2)</f>
        <v>348.44</v>
      </c>
      <c r="K20" s="17">
        <f>ROUND(I20+J20,2)</f>
        <v>4176.9399999999996</v>
      </c>
      <c r="M20" s="24">
        <v>102.63</v>
      </c>
      <c r="N20" s="24">
        <v>9.34</v>
      </c>
    </row>
    <row r="21" spans="1:16" ht="16.5" customHeight="1" x14ac:dyDescent="0.2">
      <c r="A21" s="112" t="s">
        <v>43</v>
      </c>
      <c r="B21" s="113"/>
      <c r="C21" s="113"/>
      <c r="D21" s="107" t="s">
        <v>86</v>
      </c>
      <c r="E21" s="111"/>
      <c r="F21" s="111"/>
      <c r="G21" s="111"/>
      <c r="H21" s="111"/>
      <c r="I21" s="111"/>
      <c r="J21" s="111"/>
      <c r="K21" s="33">
        <f>ROUND(K22+K23+K24+K25+K26+K27+K28,2)</f>
        <v>9957.6299999999992</v>
      </c>
      <c r="M21" s="3"/>
      <c r="N21" s="3"/>
    </row>
    <row r="22" spans="1:16" ht="27" customHeight="1" x14ac:dyDescent="0.2">
      <c r="A22" s="53" t="s">
        <v>44</v>
      </c>
      <c r="B22" s="6" t="s">
        <v>31</v>
      </c>
      <c r="C22" s="9">
        <v>3</v>
      </c>
      <c r="D22" s="14" t="s">
        <v>67</v>
      </c>
      <c r="E22" s="32" t="s">
        <v>32</v>
      </c>
      <c r="F22" s="16">
        <v>106.83</v>
      </c>
      <c r="G22" s="17">
        <f t="shared" ref="G22:H28" si="1">ROUND(M22*(1+$I$7),2)</f>
        <v>0.51</v>
      </c>
      <c r="H22" s="17">
        <f t="shared" si="1"/>
        <v>2.58</v>
      </c>
      <c r="I22" s="17">
        <f t="shared" ref="I22:I28" si="2">ROUND(G22*F22,2)</f>
        <v>54.48</v>
      </c>
      <c r="J22" s="17">
        <f t="shared" ref="J22:J28" si="3">ROUND(H22*F22,2)</f>
        <v>275.62</v>
      </c>
      <c r="K22" s="17">
        <f t="shared" ref="K22:K28" si="4">ROUND(I22+J22,2)</f>
        <v>330.1</v>
      </c>
      <c r="M22" s="24">
        <v>0.42</v>
      </c>
      <c r="N22" s="24">
        <v>2.14</v>
      </c>
      <c r="O22" s="26"/>
      <c r="P22" s="25"/>
    </row>
    <row r="23" spans="1:16" ht="25.5" customHeight="1" x14ac:dyDescent="0.2">
      <c r="A23" s="53" t="s">
        <v>45</v>
      </c>
      <c r="B23" s="6" t="s">
        <v>36</v>
      </c>
      <c r="C23" s="7">
        <v>88497</v>
      </c>
      <c r="D23" s="8" t="s">
        <v>68</v>
      </c>
      <c r="E23" s="13" t="s">
        <v>32</v>
      </c>
      <c r="F23" s="12">
        <v>106.83</v>
      </c>
      <c r="G23" s="17">
        <f t="shared" si="1"/>
        <v>8.75</v>
      </c>
      <c r="H23" s="17">
        <f t="shared" si="1"/>
        <v>7.44</v>
      </c>
      <c r="I23" s="17">
        <f t="shared" si="2"/>
        <v>934.76</v>
      </c>
      <c r="J23" s="17">
        <f t="shared" si="3"/>
        <v>794.82</v>
      </c>
      <c r="K23" s="17">
        <f t="shared" si="4"/>
        <v>1729.58</v>
      </c>
      <c r="M23" s="24">
        <v>7.27</v>
      </c>
      <c r="N23" s="24">
        <v>6.18</v>
      </c>
      <c r="O23" s="26"/>
    </row>
    <row r="24" spans="1:16" ht="25.5" customHeight="1" x14ac:dyDescent="0.2">
      <c r="A24" s="53" t="s">
        <v>46</v>
      </c>
      <c r="B24" s="6" t="s">
        <v>36</v>
      </c>
      <c r="C24" s="7">
        <v>88485</v>
      </c>
      <c r="D24" s="2" t="s">
        <v>60</v>
      </c>
      <c r="E24" s="13" t="s">
        <v>32</v>
      </c>
      <c r="F24" s="12">
        <v>106.83</v>
      </c>
      <c r="G24" s="17">
        <f t="shared" si="1"/>
        <v>1.52</v>
      </c>
      <c r="H24" s="17">
        <f t="shared" si="1"/>
        <v>0.93</v>
      </c>
      <c r="I24" s="17">
        <f t="shared" si="2"/>
        <v>162.38</v>
      </c>
      <c r="J24" s="17">
        <f t="shared" si="3"/>
        <v>99.35</v>
      </c>
      <c r="K24" s="17">
        <f t="shared" si="4"/>
        <v>261.73</v>
      </c>
      <c r="M24" s="24">
        <v>1.26</v>
      </c>
      <c r="N24" s="24">
        <v>0.77</v>
      </c>
      <c r="O24" s="26"/>
    </row>
    <row r="25" spans="1:16" ht="26.25" customHeight="1" x14ac:dyDescent="0.2">
      <c r="A25" s="53" t="s">
        <v>47</v>
      </c>
      <c r="B25" s="6" t="s">
        <v>36</v>
      </c>
      <c r="C25" s="7">
        <v>88489</v>
      </c>
      <c r="D25" s="8" t="s">
        <v>69</v>
      </c>
      <c r="E25" s="13" t="s">
        <v>32</v>
      </c>
      <c r="F25" s="12">
        <v>106.83</v>
      </c>
      <c r="G25" s="17">
        <f t="shared" si="1"/>
        <v>11.69</v>
      </c>
      <c r="H25" s="17">
        <f t="shared" si="1"/>
        <v>4.45</v>
      </c>
      <c r="I25" s="17">
        <f t="shared" si="2"/>
        <v>1248.8399999999999</v>
      </c>
      <c r="J25" s="17">
        <f t="shared" si="3"/>
        <v>475.39</v>
      </c>
      <c r="K25" s="17">
        <f t="shared" si="4"/>
        <v>1724.23</v>
      </c>
      <c r="M25" s="24">
        <v>9.7100000000000009</v>
      </c>
      <c r="N25" s="24">
        <v>3.7</v>
      </c>
      <c r="O25" s="26"/>
    </row>
    <row r="26" spans="1:16" ht="16.899999999999999" customHeight="1" x14ac:dyDescent="0.2">
      <c r="A26" s="53" t="s">
        <v>48</v>
      </c>
      <c r="B26" s="6" t="s">
        <v>36</v>
      </c>
      <c r="C26" s="7">
        <v>88484</v>
      </c>
      <c r="D26" s="8" t="s">
        <v>70</v>
      </c>
      <c r="E26" s="13" t="s">
        <v>32</v>
      </c>
      <c r="F26" s="12">
        <v>120.53</v>
      </c>
      <c r="G26" s="17">
        <f t="shared" si="1"/>
        <v>1.65</v>
      </c>
      <c r="H26" s="17">
        <f t="shared" si="1"/>
        <v>1.22</v>
      </c>
      <c r="I26" s="17">
        <f t="shared" si="2"/>
        <v>198.87</v>
      </c>
      <c r="J26" s="17">
        <f t="shared" si="3"/>
        <v>147.05000000000001</v>
      </c>
      <c r="K26" s="17">
        <f t="shared" si="4"/>
        <v>345.92</v>
      </c>
      <c r="M26" s="24">
        <v>1.37</v>
      </c>
      <c r="N26" s="24">
        <v>1.01</v>
      </c>
      <c r="O26" s="26"/>
    </row>
    <row r="27" spans="1:16" ht="31.5" customHeight="1" x14ac:dyDescent="0.2">
      <c r="A27" s="53" t="s">
        <v>49</v>
      </c>
      <c r="B27" s="6" t="s">
        <v>36</v>
      </c>
      <c r="C27" s="7">
        <v>88488</v>
      </c>
      <c r="D27" s="8" t="s">
        <v>71</v>
      </c>
      <c r="E27" s="13" t="s">
        <v>32</v>
      </c>
      <c r="F27" s="12">
        <v>120.53</v>
      </c>
      <c r="G27" s="17">
        <f t="shared" si="1"/>
        <v>12.21</v>
      </c>
      <c r="H27" s="17">
        <f t="shared" si="1"/>
        <v>5.8</v>
      </c>
      <c r="I27" s="17">
        <f t="shared" si="2"/>
        <v>1471.67</v>
      </c>
      <c r="J27" s="17">
        <f t="shared" si="3"/>
        <v>699.07</v>
      </c>
      <c r="K27" s="17">
        <f t="shared" si="4"/>
        <v>2170.7399999999998</v>
      </c>
      <c r="M27" s="24">
        <v>10.15</v>
      </c>
      <c r="N27" s="24">
        <v>4.82</v>
      </c>
      <c r="O27" s="26"/>
    </row>
    <row r="28" spans="1:16" ht="28.5" customHeight="1" x14ac:dyDescent="0.2">
      <c r="A28" s="53" t="s">
        <v>50</v>
      </c>
      <c r="B28" s="6" t="s">
        <v>36</v>
      </c>
      <c r="C28" s="7">
        <v>88496</v>
      </c>
      <c r="D28" s="30" t="s">
        <v>126</v>
      </c>
      <c r="E28" s="19" t="s">
        <v>32</v>
      </c>
      <c r="F28" s="18">
        <v>120.53</v>
      </c>
      <c r="G28" s="17">
        <f t="shared" si="1"/>
        <v>12.12</v>
      </c>
      <c r="H28" s="17">
        <f t="shared" si="1"/>
        <v>16.05</v>
      </c>
      <c r="I28" s="17">
        <f t="shared" si="2"/>
        <v>1460.82</v>
      </c>
      <c r="J28" s="17">
        <f t="shared" si="3"/>
        <v>1934.51</v>
      </c>
      <c r="K28" s="17">
        <f t="shared" si="4"/>
        <v>3395.33</v>
      </c>
      <c r="M28" s="24">
        <v>10.07</v>
      </c>
      <c r="N28" s="24">
        <v>13.34</v>
      </c>
      <c r="O28" s="26"/>
    </row>
    <row r="29" spans="1:16" ht="15.75" customHeight="1" x14ac:dyDescent="0.2">
      <c r="A29" s="112" t="s">
        <v>51</v>
      </c>
      <c r="B29" s="113"/>
      <c r="C29" s="113"/>
      <c r="D29" s="107" t="s">
        <v>52</v>
      </c>
      <c r="E29" s="107"/>
      <c r="F29" s="107"/>
      <c r="G29" s="107"/>
      <c r="H29" s="107"/>
      <c r="I29" s="107"/>
      <c r="J29" s="107"/>
      <c r="K29" s="33">
        <f>ROUND(K30+K31,2)</f>
        <v>13758.09</v>
      </c>
      <c r="M29" s="3"/>
      <c r="N29" s="3"/>
    </row>
    <row r="30" spans="1:16" ht="27.75" customHeight="1" x14ac:dyDescent="0.2">
      <c r="A30" s="53" t="s">
        <v>53</v>
      </c>
      <c r="B30" s="6" t="s">
        <v>31</v>
      </c>
      <c r="C30" s="9">
        <v>4</v>
      </c>
      <c r="D30" s="14" t="s">
        <v>72</v>
      </c>
      <c r="E30" s="20" t="s">
        <v>32</v>
      </c>
      <c r="F30" s="55">
        <v>75.959999999999994</v>
      </c>
      <c r="G30" s="17">
        <f>ROUND(M30*(1+$I$7),2)</f>
        <v>7.8</v>
      </c>
      <c r="H30" s="17">
        <f>ROUND(N30*(1+$I$7),2)</f>
        <v>11.91</v>
      </c>
      <c r="I30" s="17">
        <f>ROUND(G30*F30,2)</f>
        <v>592.49</v>
      </c>
      <c r="J30" s="17">
        <f>ROUND(H30*F30,2)</f>
        <v>904.68</v>
      </c>
      <c r="K30" s="17">
        <f>ROUND(I30+J30,2)</f>
        <v>1497.17</v>
      </c>
      <c r="M30" s="24">
        <v>6.48</v>
      </c>
      <c r="N30" s="24">
        <v>9.9</v>
      </c>
    </row>
    <row r="31" spans="1:16" ht="30" customHeight="1" x14ac:dyDescent="0.2">
      <c r="A31" s="54" t="s">
        <v>54</v>
      </c>
      <c r="B31" s="28" t="s">
        <v>36</v>
      </c>
      <c r="C31" s="29">
        <v>88489</v>
      </c>
      <c r="D31" s="30" t="s">
        <v>69</v>
      </c>
      <c r="E31" s="19" t="s">
        <v>32</v>
      </c>
      <c r="F31" s="18">
        <v>759.66</v>
      </c>
      <c r="G31" s="17">
        <f>ROUND(M31*(1+$I$7),2)</f>
        <v>11.69</v>
      </c>
      <c r="H31" s="17">
        <f>ROUND(N31*(1+$I$7),2)</f>
        <v>4.45</v>
      </c>
      <c r="I31" s="17">
        <f>ROUND(G31*F31,2)</f>
        <v>8880.43</v>
      </c>
      <c r="J31" s="17">
        <f>ROUND(H31*F31,2)</f>
        <v>3380.49</v>
      </c>
      <c r="K31" s="17">
        <f>ROUND(I31+J31,2)</f>
        <v>12260.92</v>
      </c>
      <c r="M31" s="24">
        <v>9.7100000000000009</v>
      </c>
      <c r="N31" s="24">
        <v>3.7</v>
      </c>
    </row>
    <row r="32" spans="1:16" ht="21" customHeight="1" x14ac:dyDescent="0.2">
      <c r="A32" s="106" t="s">
        <v>55</v>
      </c>
      <c r="B32" s="106"/>
      <c r="C32" s="106"/>
      <c r="D32" s="107" t="s">
        <v>56</v>
      </c>
      <c r="E32" s="107"/>
      <c r="F32" s="107"/>
      <c r="G32" s="107"/>
      <c r="H32" s="107"/>
      <c r="I32" s="107"/>
      <c r="J32" s="107"/>
      <c r="K32" s="33">
        <f>ROUND(K33+K34,2)</f>
        <v>6653.22</v>
      </c>
      <c r="M32" s="24"/>
      <c r="N32" s="24"/>
    </row>
    <row r="33" spans="1:14" ht="25.5" x14ac:dyDescent="0.2">
      <c r="A33" s="51" t="s">
        <v>73</v>
      </c>
      <c r="B33" s="27" t="s">
        <v>36</v>
      </c>
      <c r="C33" s="31">
        <v>100717</v>
      </c>
      <c r="D33" s="14" t="s">
        <v>74</v>
      </c>
      <c r="E33" s="32" t="s">
        <v>32</v>
      </c>
      <c r="F33" s="16">
        <v>186</v>
      </c>
      <c r="G33" s="17">
        <f>ROUND(M33*(1+$I$7),2)</f>
        <v>3.43</v>
      </c>
      <c r="H33" s="17">
        <f>ROUND(N33*(1+$I$7),2)</f>
        <v>5.55</v>
      </c>
      <c r="I33" s="17">
        <f>ROUND(G33*F33,2)</f>
        <v>637.98</v>
      </c>
      <c r="J33" s="17">
        <f>ROUND(H33*F33,2)</f>
        <v>1032.3</v>
      </c>
      <c r="K33" s="17">
        <f>ROUND(I33+J33,2)</f>
        <v>1670.28</v>
      </c>
      <c r="M33" s="24">
        <v>2.85</v>
      </c>
      <c r="N33" s="24">
        <v>4.6100000000000003</v>
      </c>
    </row>
    <row r="34" spans="1:14" ht="38.25" x14ac:dyDescent="0.2">
      <c r="A34" s="53" t="s">
        <v>75</v>
      </c>
      <c r="B34" s="6" t="s">
        <v>36</v>
      </c>
      <c r="C34" s="7">
        <v>100754</v>
      </c>
      <c r="D34" s="30" t="s">
        <v>76</v>
      </c>
      <c r="E34" s="19" t="s">
        <v>32</v>
      </c>
      <c r="F34" s="18">
        <v>186</v>
      </c>
      <c r="G34" s="17">
        <f>ROUND(M34*(1+$I$7),2)</f>
        <v>9.9499999999999993</v>
      </c>
      <c r="H34" s="17">
        <f>ROUND(N34*(1+$I$7),2)</f>
        <v>16.84</v>
      </c>
      <c r="I34" s="17">
        <f>ROUND(G34*F34,2)</f>
        <v>1850.7</v>
      </c>
      <c r="J34" s="17">
        <f>ROUND(H34*F34,2)</f>
        <v>3132.24</v>
      </c>
      <c r="K34" s="17">
        <f>ROUND(I34+J34,2)</f>
        <v>4982.9399999999996</v>
      </c>
      <c r="M34" s="24">
        <v>8.27</v>
      </c>
      <c r="N34" s="24">
        <v>13.99</v>
      </c>
    </row>
    <row r="35" spans="1:14" x14ac:dyDescent="0.2">
      <c r="A35" s="112" t="s">
        <v>57</v>
      </c>
      <c r="B35" s="113"/>
      <c r="C35" s="113"/>
      <c r="D35" s="107" t="s">
        <v>77</v>
      </c>
      <c r="E35" s="107"/>
      <c r="F35" s="107"/>
      <c r="G35" s="107"/>
      <c r="H35" s="107"/>
      <c r="I35" s="107"/>
      <c r="J35" s="107"/>
      <c r="K35" s="67">
        <f>K36</f>
        <v>11758.91</v>
      </c>
      <c r="M35" s="24"/>
      <c r="N35" s="24"/>
    </row>
    <row r="36" spans="1:14" ht="25.5" x14ac:dyDescent="0.2">
      <c r="A36" s="54" t="s">
        <v>79</v>
      </c>
      <c r="B36" s="28" t="s">
        <v>36</v>
      </c>
      <c r="C36" s="29">
        <v>96114</v>
      </c>
      <c r="D36" s="36" t="s">
        <v>78</v>
      </c>
      <c r="E36" s="37" t="s">
        <v>32</v>
      </c>
      <c r="F36" s="38">
        <v>120.53</v>
      </c>
      <c r="G36" s="17">
        <f>ROUND(M36*(1+$I$7),2)</f>
        <v>85.62</v>
      </c>
      <c r="H36" s="17">
        <f>ROUND(N36*(1+$I$7),2)</f>
        <v>11.94</v>
      </c>
      <c r="I36" s="17">
        <f>ROUND(G36*F36,2)</f>
        <v>10319.780000000001</v>
      </c>
      <c r="J36" s="17">
        <f>ROUND(H36*F36,2)</f>
        <v>1439.13</v>
      </c>
      <c r="K36" s="17">
        <f>ROUND(I36+J36,2)</f>
        <v>11758.91</v>
      </c>
      <c r="M36" s="24">
        <v>71.150000000000006</v>
      </c>
      <c r="N36" s="24">
        <v>9.92</v>
      </c>
    </row>
    <row r="37" spans="1:14" x14ac:dyDescent="0.2">
      <c r="A37" s="106" t="s">
        <v>58</v>
      </c>
      <c r="B37" s="106"/>
      <c r="C37" s="106"/>
      <c r="D37" s="100" t="s">
        <v>59</v>
      </c>
      <c r="E37" s="101"/>
      <c r="F37" s="101"/>
      <c r="G37" s="101"/>
      <c r="H37" s="101"/>
      <c r="I37" s="101"/>
      <c r="J37" s="102"/>
      <c r="K37" s="33">
        <f>K38</f>
        <v>217.44</v>
      </c>
      <c r="M37" s="24"/>
      <c r="N37" s="24"/>
    </row>
    <row r="38" spans="1:14" ht="38.25" x14ac:dyDescent="0.2">
      <c r="A38" s="51" t="s">
        <v>80</v>
      </c>
      <c r="B38" s="27" t="s">
        <v>31</v>
      </c>
      <c r="C38" s="31">
        <v>5</v>
      </c>
      <c r="D38" s="14" t="s">
        <v>81</v>
      </c>
      <c r="E38" s="32" t="s">
        <v>87</v>
      </c>
      <c r="F38" s="16">
        <v>18</v>
      </c>
      <c r="G38" s="17">
        <f>ROUND(M38*(1+$I$7),2)</f>
        <v>0</v>
      </c>
      <c r="H38" s="17">
        <f>ROUND(N38*(1+$I$7),2)</f>
        <v>12.08</v>
      </c>
      <c r="I38" s="17">
        <f>ROUND(G38*F38,2)</f>
        <v>0</v>
      </c>
      <c r="J38" s="17">
        <f>ROUND(H38*F38,2)</f>
        <v>217.44</v>
      </c>
      <c r="K38" s="17">
        <f>ROUND(I38+J38,2)</f>
        <v>217.44</v>
      </c>
      <c r="M38" s="24"/>
      <c r="N38" s="24">
        <v>10.039999999999999</v>
      </c>
    </row>
    <row r="39" spans="1:14" x14ac:dyDescent="0.2">
      <c r="A39" s="56"/>
      <c r="K39" s="57"/>
      <c r="M39" s="3"/>
      <c r="N39" s="3"/>
    </row>
    <row r="40" spans="1:14" x14ac:dyDescent="0.2">
      <c r="A40" s="103" t="s">
        <v>90</v>
      </c>
      <c r="B40" s="104"/>
      <c r="C40" s="104"/>
      <c r="D40" s="104"/>
      <c r="E40" s="104"/>
      <c r="F40" s="104"/>
      <c r="G40" s="104"/>
      <c r="H40" s="104"/>
      <c r="I40" s="104"/>
      <c r="J40" s="105"/>
      <c r="K40" s="33">
        <f>K10-K41</f>
        <v>224180.85</v>
      </c>
      <c r="M40" s="3"/>
      <c r="N40" s="3"/>
    </row>
    <row r="41" spans="1:14" x14ac:dyDescent="0.2">
      <c r="A41" s="103" t="s">
        <v>91</v>
      </c>
      <c r="B41" s="104"/>
      <c r="C41" s="104"/>
      <c r="D41" s="104"/>
      <c r="E41" s="104"/>
      <c r="F41" s="104"/>
      <c r="G41" s="104"/>
      <c r="H41" s="104"/>
      <c r="I41" s="104"/>
      <c r="J41" s="105"/>
      <c r="K41" s="33">
        <f>ROUND(J38+J36+J34+J33+J31+J30+J28+J27+J26+J25+J24+J23+J22+J20+J19+J17+J16+J15+J13,2)</f>
        <v>23845.06</v>
      </c>
      <c r="M41" s="3"/>
      <c r="N41" s="3"/>
    </row>
    <row r="42" spans="1:14" x14ac:dyDescent="0.2">
      <c r="A42" s="103" t="s">
        <v>92</v>
      </c>
      <c r="B42" s="104"/>
      <c r="C42" s="104"/>
      <c r="D42" s="104"/>
      <c r="E42" s="104"/>
      <c r="F42" s="104"/>
      <c r="G42" s="104"/>
      <c r="H42" s="104"/>
      <c r="I42" s="104"/>
      <c r="J42" s="105"/>
      <c r="K42" s="33">
        <f>ROUND(K40+K41,2)</f>
        <v>248025.91</v>
      </c>
    </row>
    <row r="43" spans="1:14" x14ac:dyDescent="0.2">
      <c r="A43" s="56"/>
      <c r="K43" s="57"/>
    </row>
    <row r="44" spans="1:14" x14ac:dyDescent="0.2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60"/>
    </row>
  </sheetData>
  <mergeCells count="41">
    <mergeCell ref="A1:K1"/>
    <mergeCell ref="D3:J3"/>
    <mergeCell ref="D2:J2"/>
    <mergeCell ref="A2:B3"/>
    <mergeCell ref="A6:B6"/>
    <mergeCell ref="A7:B7"/>
    <mergeCell ref="E7:H7"/>
    <mergeCell ref="E6:H6"/>
    <mergeCell ref="A4:B4"/>
    <mergeCell ref="E4:K4"/>
    <mergeCell ref="E5:K5"/>
    <mergeCell ref="G8:H8"/>
    <mergeCell ref="I8:J8"/>
    <mergeCell ref="E8:E9"/>
    <mergeCell ref="F8:F9"/>
    <mergeCell ref="A11:C11"/>
    <mergeCell ref="A10:J10"/>
    <mergeCell ref="D11:J11"/>
    <mergeCell ref="A8:A9"/>
    <mergeCell ref="B8:B9"/>
    <mergeCell ref="C8:C9"/>
    <mergeCell ref="D8:D9"/>
    <mergeCell ref="D12:J12"/>
    <mergeCell ref="D14:J14"/>
    <mergeCell ref="A12:C12"/>
    <mergeCell ref="D35:J35"/>
    <mergeCell ref="D21:J21"/>
    <mergeCell ref="A21:C21"/>
    <mergeCell ref="D18:J18"/>
    <mergeCell ref="A18:C18"/>
    <mergeCell ref="A14:C14"/>
    <mergeCell ref="D32:J32"/>
    <mergeCell ref="A32:C32"/>
    <mergeCell ref="D29:J29"/>
    <mergeCell ref="A29:C29"/>
    <mergeCell ref="A35:C35"/>
    <mergeCell ref="D37:J37"/>
    <mergeCell ref="A40:J40"/>
    <mergeCell ref="A41:J41"/>
    <mergeCell ref="A42:J42"/>
    <mergeCell ref="A37:C37"/>
  </mergeCells>
  <pageMargins left="0.7" right="0.7" top="0.75" bottom="0.75" header="0.3" footer="0.3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workbookViewId="0">
      <selection activeCell="K37" sqref="K37"/>
    </sheetView>
  </sheetViews>
  <sheetFormatPr defaultRowHeight="12.75" x14ac:dyDescent="0.2"/>
  <cols>
    <col min="3" max="3" width="10.5" customWidth="1"/>
    <col min="5" max="5" width="27.1640625" customWidth="1"/>
    <col min="6" max="6" width="15.83203125" customWidth="1"/>
    <col min="7" max="7" width="11" customWidth="1"/>
    <col min="8" max="8" width="19.33203125" customWidth="1"/>
    <col min="9" max="9" width="13.6640625" customWidth="1"/>
    <col min="10" max="10" width="17.83203125" customWidth="1"/>
    <col min="11" max="11" width="12" customWidth="1"/>
    <col min="13" max="13" width="10.5" bestFit="1" customWidth="1"/>
  </cols>
  <sheetData>
    <row r="1" spans="2:13" ht="13.5" thickBot="1" x14ac:dyDescent="0.25"/>
    <row r="2" spans="2:13" ht="13.5" thickBot="1" x14ac:dyDescent="0.25">
      <c r="B2" s="154" t="s">
        <v>93</v>
      </c>
      <c r="C2" s="155"/>
      <c r="D2" s="155"/>
      <c r="E2" s="155"/>
      <c r="F2" s="155"/>
      <c r="G2" s="155"/>
      <c r="H2" s="155"/>
      <c r="I2" s="155"/>
      <c r="J2" s="155"/>
      <c r="K2" s="156"/>
    </row>
    <row r="3" spans="2:13" ht="13.15" customHeight="1" thickTop="1" thickBot="1" x14ac:dyDescent="0.25">
      <c r="B3" s="157"/>
      <c r="C3" s="158"/>
      <c r="D3" s="158"/>
      <c r="E3" s="158"/>
      <c r="F3" s="158"/>
      <c r="G3" s="158"/>
      <c r="H3" s="158"/>
      <c r="I3" s="158"/>
      <c r="J3" s="158"/>
      <c r="K3" s="159"/>
    </row>
    <row r="4" spans="2:13" ht="13.15" customHeight="1" x14ac:dyDescent="0.2">
      <c r="B4" s="206" t="s">
        <v>94</v>
      </c>
      <c r="C4" s="207"/>
      <c r="D4" s="207"/>
      <c r="E4" s="207"/>
      <c r="F4" s="207"/>
      <c r="G4" s="207"/>
      <c r="H4" s="208"/>
      <c r="I4" s="203" t="s">
        <v>95</v>
      </c>
      <c r="J4" s="204"/>
      <c r="K4" s="205"/>
    </row>
    <row r="5" spans="2:13" ht="13.15" customHeight="1" thickBot="1" x14ac:dyDescent="0.25">
      <c r="B5" s="200" t="s">
        <v>8</v>
      </c>
      <c r="C5" s="201"/>
      <c r="D5" s="201"/>
      <c r="E5" s="201"/>
      <c r="F5" s="201"/>
      <c r="G5" s="201"/>
      <c r="H5" s="202"/>
      <c r="I5" s="151" t="s">
        <v>18</v>
      </c>
      <c r="J5" s="152"/>
      <c r="K5" s="153"/>
    </row>
    <row r="6" spans="2:13" ht="13.5" thickBot="1" x14ac:dyDescent="0.25"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2:13" ht="13.15" customHeight="1" x14ac:dyDescent="0.2">
      <c r="B7" s="211" t="s">
        <v>20</v>
      </c>
      <c r="C7" s="181" t="s">
        <v>23</v>
      </c>
      <c r="D7" s="181"/>
      <c r="E7" s="181"/>
      <c r="F7" s="213" t="s">
        <v>96</v>
      </c>
      <c r="G7" s="215" t="s">
        <v>97</v>
      </c>
      <c r="H7" s="169" t="s">
        <v>101</v>
      </c>
      <c r="I7" s="170"/>
      <c r="J7" s="169" t="s">
        <v>102</v>
      </c>
      <c r="K7" s="173"/>
    </row>
    <row r="8" spans="2:13" x14ac:dyDescent="0.2">
      <c r="B8" s="212"/>
      <c r="C8" s="116"/>
      <c r="D8" s="116"/>
      <c r="E8" s="116"/>
      <c r="F8" s="214"/>
      <c r="G8" s="216"/>
      <c r="H8" s="171"/>
      <c r="I8" s="172"/>
      <c r="J8" s="171"/>
      <c r="K8" s="174"/>
    </row>
    <row r="9" spans="2:13" ht="13.15" customHeight="1" x14ac:dyDescent="0.2">
      <c r="B9" s="160">
        <v>1</v>
      </c>
      <c r="C9" s="217" t="s">
        <v>98</v>
      </c>
      <c r="D9" s="217"/>
      <c r="E9" s="217"/>
      <c r="F9" s="198">
        <f>Orçamento!K10</f>
        <v>248025.91</v>
      </c>
      <c r="G9" s="193" t="s">
        <v>99</v>
      </c>
      <c r="H9" s="175">
        <f>I27</f>
        <v>0.82927069998452985</v>
      </c>
      <c r="I9" s="176"/>
      <c r="J9" s="175">
        <f>K27</f>
        <v>0.17072930001547015</v>
      </c>
      <c r="K9" s="179"/>
    </row>
    <row r="10" spans="2:13" ht="13.5" thickBot="1" x14ac:dyDescent="0.25">
      <c r="B10" s="161"/>
      <c r="C10" s="218"/>
      <c r="D10" s="218"/>
      <c r="E10" s="218"/>
      <c r="F10" s="198"/>
      <c r="G10" s="209"/>
      <c r="H10" s="177"/>
      <c r="I10" s="178"/>
      <c r="J10" s="177"/>
      <c r="K10" s="180"/>
    </row>
    <row r="11" spans="2:13" ht="13.15" customHeight="1" x14ac:dyDescent="0.2">
      <c r="B11" s="183" t="s">
        <v>28</v>
      </c>
      <c r="C11" s="192" t="s">
        <v>29</v>
      </c>
      <c r="D11" s="192"/>
      <c r="E11" s="192"/>
      <c r="F11" s="182">
        <f>Orçamento!K12</f>
        <v>712.2</v>
      </c>
      <c r="G11" s="194" t="s">
        <v>99</v>
      </c>
      <c r="H11" s="188">
        <f>ROUND(F11*I11,2)</f>
        <v>712.2</v>
      </c>
      <c r="I11" s="190">
        <v>1</v>
      </c>
      <c r="J11" s="188" t="s">
        <v>27</v>
      </c>
      <c r="K11" s="197" t="s">
        <v>27</v>
      </c>
      <c r="M11" s="25"/>
    </row>
    <row r="12" spans="2:13" x14ac:dyDescent="0.2">
      <c r="B12" s="183"/>
      <c r="C12" s="196"/>
      <c r="D12" s="196"/>
      <c r="E12" s="196"/>
      <c r="F12" s="182"/>
      <c r="G12" s="195"/>
      <c r="H12" s="185"/>
      <c r="I12" s="199"/>
      <c r="J12" s="185"/>
      <c r="K12" s="187"/>
    </row>
    <row r="13" spans="2:13" ht="13.15" customHeight="1" x14ac:dyDescent="0.2">
      <c r="B13" s="183" t="s">
        <v>33</v>
      </c>
      <c r="C13" s="191" t="s">
        <v>34</v>
      </c>
      <c r="D13" s="191"/>
      <c r="E13" s="191"/>
      <c r="F13" s="182">
        <f>Orçamento!K14</f>
        <v>4626.4399999999996</v>
      </c>
      <c r="G13" s="193" t="s">
        <v>99</v>
      </c>
      <c r="H13" s="184">
        <f>ROUND(F13*I13,2)</f>
        <v>4626.4399999999996</v>
      </c>
      <c r="I13" s="189">
        <v>1</v>
      </c>
      <c r="J13" s="184" t="s">
        <v>27</v>
      </c>
      <c r="K13" s="186" t="s">
        <v>27</v>
      </c>
    </row>
    <row r="14" spans="2:13" x14ac:dyDescent="0.2">
      <c r="B14" s="183"/>
      <c r="C14" s="196"/>
      <c r="D14" s="196"/>
      <c r="E14" s="196"/>
      <c r="F14" s="182"/>
      <c r="G14" s="195"/>
      <c r="H14" s="185"/>
      <c r="I14" s="199"/>
      <c r="J14" s="185"/>
      <c r="K14" s="187"/>
    </row>
    <row r="15" spans="2:13" ht="16.899999999999999" customHeight="1" x14ac:dyDescent="0.2">
      <c r="B15" s="183" t="s">
        <v>39</v>
      </c>
      <c r="C15" s="191" t="s">
        <v>40</v>
      </c>
      <c r="D15" s="191"/>
      <c r="E15" s="191"/>
      <c r="F15" s="182">
        <f>Orçamento!K18</f>
        <v>200341.98</v>
      </c>
      <c r="G15" s="193" t="s">
        <v>99</v>
      </c>
      <c r="H15" s="184">
        <f>ROUND(F15*I15,2)</f>
        <v>200341.98</v>
      </c>
      <c r="I15" s="189">
        <v>1</v>
      </c>
      <c r="J15" s="184" t="s">
        <v>27</v>
      </c>
      <c r="K15" s="186" t="s">
        <v>27</v>
      </c>
    </row>
    <row r="16" spans="2:13" x14ac:dyDescent="0.2">
      <c r="B16" s="183"/>
      <c r="C16" s="196"/>
      <c r="D16" s="196"/>
      <c r="E16" s="196"/>
      <c r="F16" s="182"/>
      <c r="G16" s="195"/>
      <c r="H16" s="185"/>
      <c r="I16" s="199"/>
      <c r="J16" s="185"/>
      <c r="K16" s="187"/>
    </row>
    <row r="17" spans="2:11" ht="13.15" customHeight="1" x14ac:dyDescent="0.2">
      <c r="B17" s="183" t="s">
        <v>43</v>
      </c>
      <c r="C17" s="191" t="s">
        <v>100</v>
      </c>
      <c r="D17" s="191"/>
      <c r="E17" s="191"/>
      <c r="F17" s="182">
        <f>Orçamento!K21</f>
        <v>9957.6299999999992</v>
      </c>
      <c r="G17" s="193" t="s">
        <v>99</v>
      </c>
      <c r="H17" s="184" t="s">
        <v>27</v>
      </c>
      <c r="I17" s="189" t="s">
        <v>27</v>
      </c>
      <c r="J17" s="184">
        <f>ROUND(F17*K17,2)</f>
        <v>9957.6299999999992</v>
      </c>
      <c r="K17" s="186">
        <v>1</v>
      </c>
    </row>
    <row r="18" spans="2:11" x14ac:dyDescent="0.2">
      <c r="B18" s="183"/>
      <c r="C18" s="196"/>
      <c r="D18" s="196"/>
      <c r="E18" s="196"/>
      <c r="F18" s="182"/>
      <c r="G18" s="195"/>
      <c r="H18" s="185"/>
      <c r="I18" s="199"/>
      <c r="J18" s="185"/>
      <c r="K18" s="187"/>
    </row>
    <row r="19" spans="2:11" ht="13.15" customHeight="1" x14ac:dyDescent="0.2">
      <c r="B19" s="183" t="s">
        <v>51</v>
      </c>
      <c r="C19" s="191" t="s">
        <v>52</v>
      </c>
      <c r="D19" s="191"/>
      <c r="E19" s="191"/>
      <c r="F19" s="182">
        <f>Orçamento!K29</f>
        <v>13758.09</v>
      </c>
      <c r="G19" s="193" t="s">
        <v>99</v>
      </c>
      <c r="H19" s="184" t="s">
        <v>27</v>
      </c>
      <c r="I19" s="189" t="s">
        <v>27</v>
      </c>
      <c r="J19" s="184">
        <f t="shared" ref="J19" si="0">ROUND(F19*K19,2)</f>
        <v>13758.09</v>
      </c>
      <c r="K19" s="186">
        <v>1</v>
      </c>
    </row>
    <row r="20" spans="2:11" x14ac:dyDescent="0.2">
      <c r="B20" s="183"/>
      <c r="C20" s="196"/>
      <c r="D20" s="196"/>
      <c r="E20" s="196"/>
      <c r="F20" s="182"/>
      <c r="G20" s="195"/>
      <c r="H20" s="185"/>
      <c r="I20" s="199"/>
      <c r="J20" s="185"/>
      <c r="K20" s="187"/>
    </row>
    <row r="21" spans="2:11" ht="13.15" customHeight="1" x14ac:dyDescent="0.2">
      <c r="B21" s="183" t="s">
        <v>55</v>
      </c>
      <c r="C21" s="191" t="s">
        <v>56</v>
      </c>
      <c r="D21" s="191"/>
      <c r="E21" s="191"/>
      <c r="F21" s="182">
        <f>Orçamento!K32</f>
        <v>6653.22</v>
      </c>
      <c r="G21" s="193" t="s">
        <v>99</v>
      </c>
      <c r="H21" s="184" t="s">
        <v>27</v>
      </c>
      <c r="I21" s="189" t="s">
        <v>27</v>
      </c>
      <c r="J21" s="184">
        <f t="shared" ref="J21" si="1">ROUND(F21*K21,2)</f>
        <v>6653.22</v>
      </c>
      <c r="K21" s="186">
        <v>1</v>
      </c>
    </row>
    <row r="22" spans="2:11" x14ac:dyDescent="0.2">
      <c r="B22" s="183"/>
      <c r="C22" s="196"/>
      <c r="D22" s="196"/>
      <c r="E22" s="196"/>
      <c r="F22" s="182"/>
      <c r="G22" s="195"/>
      <c r="H22" s="185"/>
      <c r="I22" s="199"/>
      <c r="J22" s="185"/>
      <c r="K22" s="187"/>
    </row>
    <row r="23" spans="2:11" ht="13.15" customHeight="1" x14ac:dyDescent="0.2">
      <c r="B23" s="183" t="s">
        <v>57</v>
      </c>
      <c r="C23" s="191" t="s">
        <v>77</v>
      </c>
      <c r="D23" s="191"/>
      <c r="E23" s="191"/>
      <c r="F23" s="182">
        <f>Orçamento!K35</f>
        <v>11758.91</v>
      </c>
      <c r="G23" s="193" t="s">
        <v>99</v>
      </c>
      <c r="H23" s="184" t="s">
        <v>27</v>
      </c>
      <c r="I23" s="189" t="s">
        <v>27</v>
      </c>
      <c r="J23" s="184">
        <f t="shared" ref="J23" si="2">ROUND(F23*K23,2)</f>
        <v>11758.91</v>
      </c>
      <c r="K23" s="186">
        <v>1</v>
      </c>
    </row>
    <row r="24" spans="2:11" x14ac:dyDescent="0.2">
      <c r="B24" s="183"/>
      <c r="C24" s="196"/>
      <c r="D24" s="196"/>
      <c r="E24" s="196"/>
      <c r="F24" s="182"/>
      <c r="G24" s="195"/>
      <c r="H24" s="185"/>
      <c r="I24" s="199"/>
      <c r="J24" s="185"/>
      <c r="K24" s="187"/>
    </row>
    <row r="25" spans="2:11" ht="13.15" customHeight="1" x14ac:dyDescent="0.2">
      <c r="B25" s="183" t="s">
        <v>58</v>
      </c>
      <c r="C25" s="191" t="s">
        <v>59</v>
      </c>
      <c r="D25" s="191"/>
      <c r="E25" s="191"/>
      <c r="F25" s="182">
        <f>Orçamento!K37</f>
        <v>217.44</v>
      </c>
      <c r="G25" s="193" t="s">
        <v>99</v>
      </c>
      <c r="H25" s="184" t="s">
        <v>27</v>
      </c>
      <c r="I25" s="189" t="s">
        <v>27</v>
      </c>
      <c r="J25" s="184">
        <f t="shared" ref="J25" si="3">ROUND(F25*K25,2)</f>
        <v>217.44</v>
      </c>
      <c r="K25" s="186">
        <v>1</v>
      </c>
    </row>
    <row r="26" spans="2:11" ht="13.5" thickBot="1" x14ac:dyDescent="0.25">
      <c r="B26" s="183"/>
      <c r="C26" s="192"/>
      <c r="D26" s="192"/>
      <c r="E26" s="192"/>
      <c r="F26" s="182"/>
      <c r="G26" s="194"/>
      <c r="H26" s="188"/>
      <c r="I26" s="190"/>
      <c r="J26" s="188"/>
      <c r="K26" s="197"/>
    </row>
    <row r="27" spans="2:11" x14ac:dyDescent="0.2">
      <c r="B27" s="162" t="s">
        <v>103</v>
      </c>
      <c r="C27" s="163"/>
      <c r="D27" s="163"/>
      <c r="E27" s="163"/>
      <c r="F27" s="164"/>
      <c r="G27" s="165"/>
      <c r="H27" s="71">
        <f>ROUND(H11+H13+H15,2)</f>
        <v>205680.62</v>
      </c>
      <c r="I27" s="72">
        <f>H28/F9</f>
        <v>0.82927069998452985</v>
      </c>
      <c r="J27" s="71">
        <f>ROUND(J17+J19+J21+J23+J25,2)</f>
        <v>42345.29</v>
      </c>
      <c r="K27" s="73">
        <f>J27/F9</f>
        <v>0.17072930001547015</v>
      </c>
    </row>
    <row r="28" spans="2:11" ht="13.5" thickBot="1" x14ac:dyDescent="0.25">
      <c r="B28" s="166" t="s">
        <v>104</v>
      </c>
      <c r="C28" s="167"/>
      <c r="D28" s="167"/>
      <c r="E28" s="167"/>
      <c r="F28" s="167"/>
      <c r="G28" s="168"/>
      <c r="H28" s="74">
        <f>H27</f>
        <v>205680.62</v>
      </c>
      <c r="I28" s="75">
        <f>I27</f>
        <v>0.82927069998452985</v>
      </c>
      <c r="J28" s="74">
        <f>ROUND(J27+H28,2)</f>
        <v>248025.91</v>
      </c>
      <c r="K28" s="76">
        <f>K27+I28</f>
        <v>1</v>
      </c>
    </row>
    <row r="30" spans="2:11" x14ac:dyDescent="0.2">
      <c r="F30" s="25"/>
    </row>
  </sheetData>
  <mergeCells count="84">
    <mergeCell ref="B5:H5"/>
    <mergeCell ref="I4:K4"/>
    <mergeCell ref="B4:H4"/>
    <mergeCell ref="C19:E20"/>
    <mergeCell ref="G9:G10"/>
    <mergeCell ref="G11:G12"/>
    <mergeCell ref="B6:K6"/>
    <mergeCell ref="B7:B8"/>
    <mergeCell ref="F7:F8"/>
    <mergeCell ref="G7:G8"/>
    <mergeCell ref="C9:E10"/>
    <mergeCell ref="C11:E12"/>
    <mergeCell ref="C13:E14"/>
    <mergeCell ref="C15:E16"/>
    <mergeCell ref="G13:G14"/>
    <mergeCell ref="G15:G16"/>
    <mergeCell ref="G17:G18"/>
    <mergeCell ref="G19:G20"/>
    <mergeCell ref="C17:E18"/>
    <mergeCell ref="H11:H12"/>
    <mergeCell ref="I11:I12"/>
    <mergeCell ref="H15:H16"/>
    <mergeCell ref="I15:I16"/>
    <mergeCell ref="H19:H20"/>
    <mergeCell ref="I19:I20"/>
    <mergeCell ref="J11:J12"/>
    <mergeCell ref="K11:K12"/>
    <mergeCell ref="H13:H14"/>
    <mergeCell ref="I13:I14"/>
    <mergeCell ref="J13:J14"/>
    <mergeCell ref="K13:K14"/>
    <mergeCell ref="J15:J16"/>
    <mergeCell ref="K15:K16"/>
    <mergeCell ref="H17:H18"/>
    <mergeCell ref="I17:I18"/>
    <mergeCell ref="J17:J18"/>
    <mergeCell ref="K17:K18"/>
    <mergeCell ref="J19:J20"/>
    <mergeCell ref="K19:K20"/>
    <mergeCell ref="J25:J26"/>
    <mergeCell ref="K25:K26"/>
    <mergeCell ref="F9:F10"/>
    <mergeCell ref="F11:F12"/>
    <mergeCell ref="F13:F14"/>
    <mergeCell ref="F15:F16"/>
    <mergeCell ref="F17:F18"/>
    <mergeCell ref="F19:F20"/>
    <mergeCell ref="H21:H22"/>
    <mergeCell ref="I21:I22"/>
    <mergeCell ref="J21:J22"/>
    <mergeCell ref="K21:K22"/>
    <mergeCell ref="H23:H24"/>
    <mergeCell ref="I23:I24"/>
    <mergeCell ref="J23:J24"/>
    <mergeCell ref="K23:K24"/>
    <mergeCell ref="B21:B22"/>
    <mergeCell ref="B23:B24"/>
    <mergeCell ref="B25:B26"/>
    <mergeCell ref="H25:H26"/>
    <mergeCell ref="I25:I26"/>
    <mergeCell ref="C25:E26"/>
    <mergeCell ref="G25:G26"/>
    <mergeCell ref="G21:G22"/>
    <mergeCell ref="G23:G24"/>
    <mergeCell ref="C21:E22"/>
    <mergeCell ref="C23:E24"/>
    <mergeCell ref="F21:F22"/>
    <mergeCell ref="F23:F24"/>
    <mergeCell ref="I5:K5"/>
    <mergeCell ref="B2:K3"/>
    <mergeCell ref="B9:B10"/>
    <mergeCell ref="B27:G27"/>
    <mergeCell ref="B28:G28"/>
    <mergeCell ref="H7:I8"/>
    <mergeCell ref="J7:K8"/>
    <mergeCell ref="H9:I10"/>
    <mergeCell ref="J9:K10"/>
    <mergeCell ref="C7:E8"/>
    <mergeCell ref="F25:F26"/>
    <mergeCell ref="B11:B12"/>
    <mergeCell ref="B13:B14"/>
    <mergeCell ref="B15:B16"/>
    <mergeCell ref="B17:B18"/>
    <mergeCell ref="B19:B20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workbookViewId="0">
      <selection activeCell="P9" sqref="P9"/>
    </sheetView>
  </sheetViews>
  <sheetFormatPr defaultRowHeight="12.75" x14ac:dyDescent="0.2"/>
  <cols>
    <col min="2" max="2" width="11.5" customWidth="1"/>
    <col min="3" max="3" width="28.1640625" customWidth="1"/>
    <col min="4" max="4" width="18.5" customWidth="1"/>
    <col min="5" max="5" width="23" customWidth="1"/>
    <col min="6" max="6" width="13.33203125" customWidth="1"/>
    <col min="7" max="7" width="13.1640625" customWidth="1"/>
    <col min="8" max="8" width="5.83203125" customWidth="1"/>
    <col min="9" max="9" width="11.83203125" customWidth="1"/>
    <col min="10" max="10" width="16.33203125" customWidth="1"/>
    <col min="11" max="11" width="18.5" customWidth="1"/>
    <col min="12" max="12" width="18" customWidth="1"/>
    <col min="14" max="14" width="14" bestFit="1" customWidth="1"/>
  </cols>
  <sheetData>
    <row r="1" spans="2:14" ht="13.5" thickBot="1" x14ac:dyDescent="0.25"/>
    <row r="2" spans="2:14" ht="15.75" thickBot="1" x14ac:dyDescent="0.25">
      <c r="B2" s="231" t="s">
        <v>119</v>
      </c>
      <c r="C2" s="232"/>
      <c r="D2" s="232"/>
      <c r="E2" s="232"/>
      <c r="F2" s="232"/>
      <c r="G2" s="232"/>
      <c r="H2" s="232"/>
      <c r="I2" s="232"/>
      <c r="J2" s="232"/>
      <c r="K2" s="232"/>
      <c r="L2" s="233"/>
    </row>
    <row r="3" spans="2:14" x14ac:dyDescent="0.2">
      <c r="B3" s="222"/>
      <c r="C3" s="223"/>
      <c r="D3" s="223"/>
      <c r="E3" s="223"/>
      <c r="F3" s="223"/>
      <c r="G3" s="223"/>
      <c r="H3" s="223"/>
      <c r="I3" s="224"/>
      <c r="J3" s="90"/>
      <c r="K3" s="91" t="s">
        <v>120</v>
      </c>
      <c r="L3" s="92"/>
    </row>
    <row r="4" spans="2:14" x14ac:dyDescent="0.2">
      <c r="B4" s="225"/>
      <c r="C4" s="226"/>
      <c r="D4" s="226"/>
      <c r="E4" s="226"/>
      <c r="F4" s="226"/>
      <c r="G4" s="226"/>
      <c r="H4" s="226"/>
      <c r="I4" s="227"/>
      <c r="J4" s="70" t="s">
        <v>121</v>
      </c>
      <c r="K4" s="70" t="s">
        <v>122</v>
      </c>
      <c r="L4" s="87" t="s">
        <v>123</v>
      </c>
    </row>
    <row r="5" spans="2:14" x14ac:dyDescent="0.2">
      <c r="B5" s="228"/>
      <c r="C5" s="229"/>
      <c r="D5" s="229"/>
      <c r="E5" s="229"/>
      <c r="F5" s="229"/>
      <c r="G5" s="229"/>
      <c r="H5" s="229"/>
      <c r="I5" s="230"/>
      <c r="J5" s="86">
        <f>J9</f>
        <v>173618.14</v>
      </c>
      <c r="K5" s="86">
        <f>K9</f>
        <v>74407.77</v>
      </c>
      <c r="L5" s="88">
        <f>L9</f>
        <v>248025.91</v>
      </c>
    </row>
    <row r="6" spans="2:14" ht="13.15" customHeight="1" x14ac:dyDescent="0.2">
      <c r="B6" s="234" t="s">
        <v>94</v>
      </c>
      <c r="C6" s="235"/>
      <c r="D6" s="235"/>
      <c r="E6" s="235"/>
      <c r="F6" s="235"/>
      <c r="G6" s="235"/>
      <c r="H6" s="236"/>
      <c r="I6" s="240" t="s">
        <v>95</v>
      </c>
      <c r="J6" s="241"/>
      <c r="K6" s="241"/>
      <c r="L6" s="242"/>
    </row>
    <row r="7" spans="2:14" x14ac:dyDescent="0.2">
      <c r="B7" s="237" t="s">
        <v>8</v>
      </c>
      <c r="C7" s="238"/>
      <c r="D7" s="238"/>
      <c r="E7" s="238"/>
      <c r="F7" s="238"/>
      <c r="G7" s="238"/>
      <c r="H7" s="239"/>
      <c r="I7" s="243" t="s">
        <v>18</v>
      </c>
      <c r="J7" s="149"/>
      <c r="K7" s="149"/>
      <c r="L7" s="244"/>
    </row>
    <row r="8" spans="2:14" ht="33" customHeight="1" x14ac:dyDescent="0.2">
      <c r="B8" s="94" t="s">
        <v>105</v>
      </c>
      <c r="C8" s="68" t="s">
        <v>118</v>
      </c>
      <c r="D8" s="68" t="s">
        <v>106</v>
      </c>
      <c r="E8" s="69" t="s">
        <v>107</v>
      </c>
      <c r="F8" s="69" t="s">
        <v>108</v>
      </c>
      <c r="G8" s="95" t="s">
        <v>25</v>
      </c>
      <c r="H8" s="68" t="s">
        <v>87</v>
      </c>
      <c r="I8" s="68" t="s">
        <v>125</v>
      </c>
      <c r="J8" s="93" t="s">
        <v>109</v>
      </c>
      <c r="K8" s="81" t="s">
        <v>117</v>
      </c>
      <c r="L8" s="96" t="s">
        <v>110</v>
      </c>
    </row>
    <row r="9" spans="2:14" ht="52.5" customHeight="1" x14ac:dyDescent="0.2">
      <c r="B9" s="79">
        <v>1</v>
      </c>
      <c r="C9" s="6" t="s">
        <v>127</v>
      </c>
      <c r="D9" s="6" t="s">
        <v>128</v>
      </c>
      <c r="E9" s="77" t="s">
        <v>129</v>
      </c>
      <c r="F9" s="6" t="s">
        <v>111</v>
      </c>
      <c r="G9" s="78">
        <v>1334.8</v>
      </c>
      <c r="H9" s="77" t="s">
        <v>32</v>
      </c>
      <c r="I9" s="80" t="s">
        <v>112</v>
      </c>
      <c r="J9" s="85">
        <f>ROUND(L9*0.7,2)</f>
        <v>173618.14</v>
      </c>
      <c r="K9" s="85">
        <f>ROUND(L9*0.3,2)</f>
        <v>74407.77</v>
      </c>
      <c r="L9" s="89">
        <f>Orçamento!K10</f>
        <v>248025.91</v>
      </c>
      <c r="N9" s="25"/>
    </row>
    <row r="10" spans="2:14" x14ac:dyDescent="0.2">
      <c r="B10" s="245" t="s">
        <v>113</v>
      </c>
      <c r="C10" s="246"/>
      <c r="D10" s="246"/>
      <c r="E10" s="246"/>
      <c r="F10" s="246"/>
      <c r="G10" s="246"/>
      <c r="H10" s="246"/>
      <c r="I10" s="247"/>
      <c r="J10" s="82">
        <f>J9</f>
        <v>173618.14</v>
      </c>
      <c r="K10" s="83">
        <f>K9</f>
        <v>74407.77</v>
      </c>
      <c r="L10" s="84">
        <f>L9</f>
        <v>248025.91</v>
      </c>
    </row>
    <row r="11" spans="2:14" ht="19.899999999999999" customHeight="1" thickBot="1" x14ac:dyDescent="0.25">
      <c r="B11" s="248"/>
      <c r="C11" s="249"/>
      <c r="D11" s="249"/>
      <c r="E11" s="249"/>
      <c r="F11" s="249"/>
      <c r="G11" s="249"/>
      <c r="H11" s="249"/>
      <c r="I11" s="250"/>
      <c r="J11" s="97" t="s">
        <v>114</v>
      </c>
      <c r="K11" s="99" t="s">
        <v>115</v>
      </c>
      <c r="L11" s="98" t="s">
        <v>116</v>
      </c>
    </row>
    <row r="12" spans="2:14" ht="13.5" thickBot="1" x14ac:dyDescent="0.25"/>
    <row r="13" spans="2:14" ht="13.5" thickBot="1" x14ac:dyDescent="0.25">
      <c r="B13" s="219" t="s">
        <v>124</v>
      </c>
      <c r="C13" s="220"/>
      <c r="D13" s="220"/>
      <c r="E13" s="220"/>
      <c r="F13" s="220"/>
      <c r="G13" s="220"/>
      <c r="H13" s="220"/>
      <c r="I13" s="220"/>
      <c r="J13" s="220"/>
      <c r="K13" s="220"/>
      <c r="L13" s="221"/>
    </row>
    <row r="15" spans="2:14" x14ac:dyDescent="0.2">
      <c r="J15" s="25"/>
      <c r="K15" s="25"/>
    </row>
    <row r="22" spans="12:12" x14ac:dyDescent="0.2">
      <c r="L22" s="25"/>
    </row>
  </sheetData>
  <mergeCells count="8">
    <mergeCell ref="B13:L13"/>
    <mergeCell ref="B3:I5"/>
    <mergeCell ref="B2:L2"/>
    <mergeCell ref="B6:H6"/>
    <mergeCell ref="B7:H7"/>
    <mergeCell ref="I6:L6"/>
    <mergeCell ref="I7:L7"/>
    <mergeCell ref="B10:I11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 F-F</vt:lpstr>
      <vt:lpstr>QCI</vt:lpstr>
      <vt:lpstr>'Cronograma F-F'!Area_de_impressao</vt:lpstr>
      <vt:lpstr>Orçamento!Area_de_impressao</vt:lpstr>
      <vt:lpstr>QCI!Area_de_impressao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Engenharia2</cp:lastModifiedBy>
  <cp:lastPrinted>2021-12-22T13:14:02Z</cp:lastPrinted>
  <dcterms:created xsi:type="dcterms:W3CDTF">2021-12-20T12:05:33Z</dcterms:created>
  <dcterms:modified xsi:type="dcterms:W3CDTF">2022-04-19T11:37:34Z</dcterms:modified>
</cp:coreProperties>
</file>