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3040" windowHeight="9195" activeTab="1"/>
  </bookViews>
  <sheets>
    <sheet name="BDI" sheetId="3" r:id="rId1"/>
    <sheet name="ORÇAMENTO" sheetId="1" r:id="rId2"/>
    <sheet name="CRONOGRAMA" sheetId="2" r:id="rId3"/>
  </sheets>
  <definedNames>
    <definedName name="_xlnm.Print_Area" localSheetId="0">BDI!$A$1:$G$45</definedName>
    <definedName name="_xlnm.Print_Area" localSheetId="2">CRONOGRAMA!$B$1:$M$25</definedName>
    <definedName name="_xlnm.Print_Area" localSheetId="1">ORÇAMENTO!$A$1:$O$200</definedName>
    <definedName name="_xlnm.Print_Titles" localSheetId="1">ORÇAMENTO!$1:$6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3" l="1"/>
  <c r="E21" i="2"/>
  <c r="E198" i="1"/>
  <c r="H174" i="1" l="1"/>
  <c r="J174" i="1" s="1"/>
  <c r="I174" i="1"/>
  <c r="K174" i="1" s="1"/>
  <c r="L161" i="1"/>
  <c r="L53" i="1"/>
  <c r="I162" i="1"/>
  <c r="K162" i="1" s="1"/>
  <c r="H162" i="1"/>
  <c r="J162" i="1" s="1"/>
  <c r="L174" i="1" l="1"/>
  <c r="L171" i="1" s="1"/>
  <c r="L170" i="1" s="1"/>
  <c r="L162" i="1"/>
  <c r="H173" i="1"/>
  <c r="J173" i="1" s="1"/>
  <c r="I173" i="1"/>
  <c r="K173" i="1" s="1"/>
  <c r="I172" i="1"/>
  <c r="K172" i="1" s="1"/>
  <c r="H172" i="1"/>
  <c r="J172" i="1" s="1"/>
  <c r="L172" i="1" l="1"/>
  <c r="L173" i="1"/>
  <c r="H22" i="1" l="1"/>
  <c r="I22" i="1"/>
  <c r="H14" i="1" l="1"/>
  <c r="F42" i="1"/>
  <c r="F48" i="1"/>
  <c r="B15" i="2"/>
  <c r="H169" i="1"/>
  <c r="J169" i="1" s="1"/>
  <c r="I169" i="1"/>
  <c r="K169" i="1" s="1"/>
  <c r="H168" i="1"/>
  <c r="J168" i="1" s="1"/>
  <c r="I168" i="1"/>
  <c r="K168" i="1" s="1"/>
  <c r="H167" i="1"/>
  <c r="J167" i="1" s="1"/>
  <c r="I167" i="1"/>
  <c r="K167" i="1" s="1"/>
  <c r="H166" i="1"/>
  <c r="J166" i="1" s="1"/>
  <c r="I166" i="1"/>
  <c r="K166" i="1" s="1"/>
  <c r="I165" i="1"/>
  <c r="K165" i="1" s="1"/>
  <c r="H165" i="1"/>
  <c r="J165" i="1" s="1"/>
  <c r="L169" i="1" l="1"/>
  <c r="L168" i="1"/>
  <c r="L167" i="1"/>
  <c r="L166" i="1"/>
  <c r="L165" i="1"/>
  <c r="L164" i="1" l="1"/>
  <c r="B8" i="2"/>
  <c r="I11" i="1"/>
  <c r="K11" i="1" s="1"/>
  <c r="H11" i="1"/>
  <c r="J11" i="1" s="1"/>
  <c r="I10" i="1"/>
  <c r="K10" i="1" s="1"/>
  <c r="H10" i="1"/>
  <c r="J10" i="1" s="1"/>
  <c r="L163" i="1" l="1"/>
  <c r="O15" i="2" s="1"/>
  <c r="J15" i="2" s="1"/>
  <c r="L11" i="1"/>
  <c r="L10" i="1"/>
  <c r="L15" i="2" l="1"/>
  <c r="L9" i="1"/>
  <c r="L8" i="1" s="1"/>
  <c r="O8" i="2" l="1"/>
  <c r="H8" i="2" l="1"/>
  <c r="J8" i="2"/>
  <c r="L8" i="2"/>
  <c r="F8" i="2"/>
  <c r="H159" i="1" l="1"/>
  <c r="J159" i="1" s="1"/>
  <c r="I159" i="1"/>
  <c r="K159" i="1" s="1"/>
  <c r="L159" i="1" l="1"/>
  <c r="H15" i="1" l="1"/>
  <c r="H152" i="1" l="1"/>
  <c r="J152" i="1" s="1"/>
  <c r="I152" i="1"/>
  <c r="K152" i="1" s="1"/>
  <c r="L152" i="1" l="1"/>
  <c r="H44" i="1" l="1"/>
  <c r="J44" i="1" s="1"/>
  <c r="I44" i="1"/>
  <c r="K44" i="1" s="1"/>
  <c r="L44" i="1" l="1"/>
  <c r="H20" i="1" l="1"/>
  <c r="J20" i="1" s="1"/>
  <c r="I20" i="1"/>
  <c r="K20" i="1" s="1"/>
  <c r="I17" i="1"/>
  <c r="K17" i="1" s="1"/>
  <c r="H17" i="1"/>
  <c r="J17" i="1" s="1"/>
  <c r="L20" i="1" l="1"/>
  <c r="L17" i="1"/>
  <c r="H28" i="1" l="1"/>
  <c r="J28" i="1" s="1"/>
  <c r="I28" i="1"/>
  <c r="K28" i="1" s="1"/>
  <c r="H140" i="1"/>
  <c r="J140" i="1" s="1"/>
  <c r="I140" i="1"/>
  <c r="K140" i="1" s="1"/>
  <c r="H146" i="1"/>
  <c r="J146" i="1" s="1"/>
  <c r="I146" i="1"/>
  <c r="K146" i="1" s="1"/>
  <c r="H145" i="1"/>
  <c r="J145" i="1" s="1"/>
  <c r="I145" i="1"/>
  <c r="K145" i="1" s="1"/>
  <c r="L28" i="1" l="1"/>
  <c r="L140" i="1"/>
  <c r="L146" i="1"/>
  <c r="L145" i="1"/>
  <c r="B16" i="2"/>
  <c r="B14" i="2"/>
  <c r="B13" i="2"/>
  <c r="B12" i="2"/>
  <c r="B11" i="2"/>
  <c r="B10" i="2"/>
  <c r="B9" i="2"/>
  <c r="H177" i="1" l="1"/>
  <c r="H75" i="1"/>
  <c r="J75" i="1" s="1"/>
  <c r="I75" i="1"/>
  <c r="K75" i="1" s="1"/>
  <c r="H141" i="1"/>
  <c r="J141" i="1" s="1"/>
  <c r="E18" i="3"/>
  <c r="F32" i="3" s="1"/>
  <c r="F23" i="3"/>
  <c r="L75" i="1" l="1"/>
  <c r="I74" i="1"/>
  <c r="K74" i="1" s="1"/>
  <c r="H74" i="1"/>
  <c r="J74" i="1" s="1"/>
  <c r="I73" i="1"/>
  <c r="K73" i="1" s="1"/>
  <c r="H73" i="1"/>
  <c r="J73" i="1" s="1"/>
  <c r="I68" i="1"/>
  <c r="K68" i="1" s="1"/>
  <c r="H68" i="1"/>
  <c r="J68" i="1" s="1"/>
  <c r="I67" i="1"/>
  <c r="K67" i="1" s="1"/>
  <c r="H67" i="1"/>
  <c r="J67" i="1" s="1"/>
  <c r="I65" i="1"/>
  <c r="K65" i="1" s="1"/>
  <c r="H65" i="1"/>
  <c r="J65" i="1" s="1"/>
  <c r="I141" i="1"/>
  <c r="K141" i="1" s="1"/>
  <c r="L141" i="1" s="1"/>
  <c r="E35" i="3"/>
  <c r="L74" i="1" l="1"/>
  <c r="L68" i="1"/>
  <c r="L73" i="1"/>
  <c r="L65" i="1"/>
  <c r="L67" i="1"/>
  <c r="H144" i="1"/>
  <c r="J144" i="1" s="1"/>
  <c r="I144" i="1"/>
  <c r="K144" i="1" s="1"/>
  <c r="H143" i="1"/>
  <c r="J143" i="1" s="1"/>
  <c r="I143" i="1"/>
  <c r="K143" i="1" s="1"/>
  <c r="H142" i="1"/>
  <c r="J142" i="1" s="1"/>
  <c r="I142" i="1"/>
  <c r="K142" i="1" s="1"/>
  <c r="I187" i="1"/>
  <c r="K187" i="1" s="1"/>
  <c r="H187" i="1"/>
  <c r="J187" i="1" s="1"/>
  <c r="H86" i="1"/>
  <c r="J86" i="1" s="1"/>
  <c r="I86" i="1"/>
  <c r="K86" i="1" s="1"/>
  <c r="H149" i="1"/>
  <c r="J149" i="1" s="1"/>
  <c r="I149" i="1"/>
  <c r="K149" i="1" s="1"/>
  <c r="H156" i="1"/>
  <c r="J156" i="1" s="1"/>
  <c r="I156" i="1"/>
  <c r="K156" i="1" s="1"/>
  <c r="H123" i="1"/>
  <c r="J123" i="1" s="1"/>
  <c r="I123" i="1"/>
  <c r="K123" i="1" s="1"/>
  <c r="H122" i="1"/>
  <c r="J122" i="1" s="1"/>
  <c r="I122" i="1"/>
  <c r="K122" i="1" s="1"/>
  <c r="H121" i="1"/>
  <c r="J121" i="1" s="1"/>
  <c r="I121" i="1"/>
  <c r="K121" i="1" s="1"/>
  <c r="H120" i="1"/>
  <c r="J120" i="1" s="1"/>
  <c r="I120" i="1"/>
  <c r="K120" i="1" s="1"/>
  <c r="H119" i="1"/>
  <c r="J119" i="1" s="1"/>
  <c r="I119" i="1"/>
  <c r="K119" i="1" s="1"/>
  <c r="H118" i="1"/>
  <c r="J118" i="1" s="1"/>
  <c r="I118" i="1"/>
  <c r="K118" i="1" s="1"/>
  <c r="H117" i="1"/>
  <c r="J117" i="1" s="1"/>
  <c r="I117" i="1"/>
  <c r="K117" i="1" s="1"/>
  <c r="H116" i="1"/>
  <c r="J116" i="1" s="1"/>
  <c r="I116" i="1"/>
  <c r="K116" i="1" s="1"/>
  <c r="I115" i="1"/>
  <c r="K115" i="1" s="1"/>
  <c r="H115" i="1"/>
  <c r="J115" i="1" s="1"/>
  <c r="H113" i="1"/>
  <c r="J113" i="1" s="1"/>
  <c r="I113" i="1"/>
  <c r="K113" i="1" s="1"/>
  <c r="I189" i="1"/>
  <c r="K189" i="1" s="1"/>
  <c r="H189" i="1"/>
  <c r="J189" i="1" s="1"/>
  <c r="H26" i="1"/>
  <c r="J26" i="1" s="1"/>
  <c r="I26" i="1"/>
  <c r="K26" i="1" s="1"/>
  <c r="I184" i="1"/>
  <c r="K184" i="1" s="1"/>
  <c r="H184" i="1"/>
  <c r="J184" i="1" s="1"/>
  <c r="I185" i="1"/>
  <c r="K185" i="1" s="1"/>
  <c r="H185" i="1"/>
  <c r="J185" i="1" s="1"/>
  <c r="H160" i="1"/>
  <c r="J160" i="1" s="1"/>
  <c r="I160" i="1"/>
  <c r="K160" i="1" s="1"/>
  <c r="I158" i="1"/>
  <c r="K158" i="1" s="1"/>
  <c r="H158" i="1"/>
  <c r="J158" i="1" s="1"/>
  <c r="I155" i="1"/>
  <c r="K155" i="1" s="1"/>
  <c r="H155" i="1"/>
  <c r="J155" i="1" s="1"/>
  <c r="I153" i="1"/>
  <c r="K153" i="1" s="1"/>
  <c r="H153" i="1"/>
  <c r="J153" i="1" s="1"/>
  <c r="I151" i="1"/>
  <c r="K151" i="1" s="1"/>
  <c r="H151" i="1"/>
  <c r="J151" i="1" s="1"/>
  <c r="H135" i="1"/>
  <c r="J135" i="1" s="1"/>
  <c r="I135" i="1"/>
  <c r="K135" i="1" s="1"/>
  <c r="H136" i="1"/>
  <c r="J136" i="1" s="1"/>
  <c r="I136" i="1"/>
  <c r="K136" i="1" s="1"/>
  <c r="H134" i="1"/>
  <c r="J134" i="1" s="1"/>
  <c r="I134" i="1"/>
  <c r="K134" i="1" s="1"/>
  <c r="H52" i="1"/>
  <c r="J52" i="1" s="1"/>
  <c r="I52" i="1"/>
  <c r="K52" i="1" s="1"/>
  <c r="I181" i="1"/>
  <c r="K181" i="1" s="1"/>
  <c r="H181" i="1"/>
  <c r="J181" i="1" s="1"/>
  <c r="I179" i="1"/>
  <c r="K179" i="1" s="1"/>
  <c r="H179" i="1"/>
  <c r="J179" i="1" s="1"/>
  <c r="I177" i="1"/>
  <c r="K177" i="1" s="1"/>
  <c r="H139" i="1"/>
  <c r="J139" i="1" s="1"/>
  <c r="I139" i="1"/>
  <c r="K139" i="1" s="1"/>
  <c r="H85" i="1"/>
  <c r="J85" i="1" s="1"/>
  <c r="I85" i="1"/>
  <c r="K85" i="1" s="1"/>
  <c r="H99" i="1"/>
  <c r="J99" i="1" s="1"/>
  <c r="I99" i="1"/>
  <c r="K99" i="1" s="1"/>
  <c r="H25" i="1"/>
  <c r="J25" i="1" s="1"/>
  <c r="I25" i="1"/>
  <c r="K25" i="1" s="1"/>
  <c r="I133" i="1"/>
  <c r="K133" i="1" s="1"/>
  <c r="H133" i="1"/>
  <c r="J133" i="1" s="1"/>
  <c r="I138" i="1"/>
  <c r="K138" i="1" s="1"/>
  <c r="H138" i="1"/>
  <c r="J138" i="1" s="1"/>
  <c r="H112" i="1"/>
  <c r="J112" i="1" s="1"/>
  <c r="I112" i="1"/>
  <c r="K112" i="1" s="1"/>
  <c r="H111" i="1"/>
  <c r="J111" i="1" s="1"/>
  <c r="I111" i="1"/>
  <c r="K111" i="1" s="1"/>
  <c r="H110" i="1"/>
  <c r="J110" i="1" s="1"/>
  <c r="I110" i="1"/>
  <c r="K110" i="1" s="1"/>
  <c r="H107" i="1"/>
  <c r="J107" i="1" s="1"/>
  <c r="I107" i="1"/>
  <c r="K107" i="1" s="1"/>
  <c r="H109" i="1"/>
  <c r="J109" i="1" s="1"/>
  <c r="I109" i="1"/>
  <c r="K109" i="1" s="1"/>
  <c r="H108" i="1"/>
  <c r="J108" i="1" s="1"/>
  <c r="I108" i="1"/>
  <c r="K108" i="1" s="1"/>
  <c r="H106" i="1"/>
  <c r="J106" i="1" s="1"/>
  <c r="I106" i="1"/>
  <c r="K106" i="1" s="1"/>
  <c r="H105" i="1"/>
  <c r="J105" i="1" s="1"/>
  <c r="I105" i="1"/>
  <c r="K105" i="1" s="1"/>
  <c r="H104" i="1"/>
  <c r="J104" i="1" s="1"/>
  <c r="I104" i="1"/>
  <c r="K104" i="1" s="1"/>
  <c r="H103" i="1"/>
  <c r="J103" i="1" s="1"/>
  <c r="I103" i="1"/>
  <c r="K103" i="1" s="1"/>
  <c r="H102" i="1"/>
  <c r="J102" i="1" s="1"/>
  <c r="I102" i="1"/>
  <c r="K102" i="1" s="1"/>
  <c r="I27" i="1"/>
  <c r="K27" i="1" s="1"/>
  <c r="H27" i="1"/>
  <c r="J27" i="1" s="1"/>
  <c r="I148" i="1"/>
  <c r="K148" i="1" s="1"/>
  <c r="H148" i="1"/>
  <c r="J148" i="1" s="1"/>
  <c r="H51" i="1"/>
  <c r="J51" i="1" s="1"/>
  <c r="I51" i="1"/>
  <c r="K51" i="1" s="1"/>
  <c r="I50" i="1"/>
  <c r="K50" i="1" s="1"/>
  <c r="H50" i="1"/>
  <c r="J50" i="1" s="1"/>
  <c r="H131" i="1"/>
  <c r="J131" i="1" s="1"/>
  <c r="I131" i="1"/>
  <c r="K131" i="1" s="1"/>
  <c r="H130" i="1"/>
  <c r="J130" i="1" s="1"/>
  <c r="I130" i="1"/>
  <c r="K130" i="1" s="1"/>
  <c r="H129" i="1"/>
  <c r="J129" i="1" s="1"/>
  <c r="I129" i="1"/>
  <c r="K129" i="1" s="1"/>
  <c r="H128" i="1"/>
  <c r="J128" i="1" s="1"/>
  <c r="I128" i="1"/>
  <c r="K128" i="1" s="1"/>
  <c r="H127" i="1"/>
  <c r="J127" i="1" s="1"/>
  <c r="I127" i="1"/>
  <c r="K127" i="1" s="1"/>
  <c r="H126" i="1"/>
  <c r="J126" i="1" s="1"/>
  <c r="I126" i="1"/>
  <c r="K126" i="1" s="1"/>
  <c r="I125" i="1"/>
  <c r="K125" i="1" s="1"/>
  <c r="H125" i="1"/>
  <c r="J125" i="1" s="1"/>
  <c r="H98" i="1"/>
  <c r="J98" i="1" s="1"/>
  <c r="I98" i="1"/>
  <c r="K98" i="1" s="1"/>
  <c r="H97" i="1"/>
  <c r="J97" i="1" s="1"/>
  <c r="I97" i="1"/>
  <c r="K97" i="1" s="1"/>
  <c r="H96" i="1"/>
  <c r="J96" i="1" s="1"/>
  <c r="I96" i="1"/>
  <c r="K96" i="1" s="1"/>
  <c r="H95" i="1"/>
  <c r="J95" i="1" s="1"/>
  <c r="I95" i="1"/>
  <c r="K95" i="1" s="1"/>
  <c r="H94" i="1"/>
  <c r="J94" i="1" s="1"/>
  <c r="I94" i="1"/>
  <c r="K94" i="1" s="1"/>
  <c r="H93" i="1"/>
  <c r="J93" i="1" s="1"/>
  <c r="I93" i="1"/>
  <c r="K93" i="1" s="1"/>
  <c r="H92" i="1"/>
  <c r="J92" i="1" s="1"/>
  <c r="I92" i="1"/>
  <c r="K92" i="1" s="1"/>
  <c r="H91" i="1"/>
  <c r="J91" i="1" s="1"/>
  <c r="I91" i="1"/>
  <c r="K91" i="1" s="1"/>
  <c r="I101" i="1"/>
  <c r="K101" i="1" s="1"/>
  <c r="H101" i="1"/>
  <c r="J101" i="1" s="1"/>
  <c r="H90" i="1"/>
  <c r="J90" i="1" s="1"/>
  <c r="I90" i="1"/>
  <c r="K90" i="1" s="1"/>
  <c r="H89" i="1"/>
  <c r="J89" i="1" s="1"/>
  <c r="I89" i="1"/>
  <c r="K89" i="1" s="1"/>
  <c r="I88" i="1"/>
  <c r="K88" i="1" s="1"/>
  <c r="H88" i="1"/>
  <c r="J88" i="1" s="1"/>
  <c r="H84" i="1"/>
  <c r="J84" i="1" s="1"/>
  <c r="I84" i="1"/>
  <c r="K84" i="1" s="1"/>
  <c r="I83" i="1"/>
  <c r="K83" i="1" s="1"/>
  <c r="H83" i="1"/>
  <c r="J83" i="1" s="1"/>
  <c r="H81" i="1"/>
  <c r="J81" i="1" s="1"/>
  <c r="I81" i="1"/>
  <c r="K81" i="1" s="1"/>
  <c r="H80" i="1"/>
  <c r="J80" i="1" s="1"/>
  <c r="I80" i="1"/>
  <c r="K80" i="1" s="1"/>
  <c r="I79" i="1"/>
  <c r="K79" i="1" s="1"/>
  <c r="H79" i="1"/>
  <c r="J79" i="1" s="1"/>
  <c r="H58" i="1"/>
  <c r="J58" i="1" s="1"/>
  <c r="I58" i="1"/>
  <c r="K58" i="1" s="1"/>
  <c r="H59" i="1"/>
  <c r="J59" i="1" s="1"/>
  <c r="I59" i="1"/>
  <c r="K59" i="1" s="1"/>
  <c r="L143" i="1" l="1"/>
  <c r="L144" i="1"/>
  <c r="L142" i="1"/>
  <c r="L156" i="1"/>
  <c r="L187" i="1"/>
  <c r="L186" i="1" s="1"/>
  <c r="L86" i="1"/>
  <c r="L149" i="1"/>
  <c r="L122" i="1"/>
  <c r="L118" i="1"/>
  <c r="L115" i="1"/>
  <c r="L123" i="1"/>
  <c r="L121" i="1"/>
  <c r="L120" i="1"/>
  <c r="L119" i="1"/>
  <c r="L117" i="1"/>
  <c r="L116" i="1"/>
  <c r="L113" i="1"/>
  <c r="L158" i="1"/>
  <c r="L151" i="1"/>
  <c r="L185" i="1"/>
  <c r="L189" i="1"/>
  <c r="L188" i="1" s="1"/>
  <c r="L26" i="1"/>
  <c r="L184" i="1"/>
  <c r="L160" i="1"/>
  <c r="L134" i="1"/>
  <c r="L179" i="1"/>
  <c r="L178" i="1" s="1"/>
  <c r="L155" i="1"/>
  <c r="L153" i="1"/>
  <c r="L135" i="1"/>
  <c r="L136" i="1"/>
  <c r="L52" i="1"/>
  <c r="L181" i="1"/>
  <c r="L180" i="1" s="1"/>
  <c r="L139" i="1"/>
  <c r="L138" i="1"/>
  <c r="L85" i="1"/>
  <c r="L133" i="1"/>
  <c r="L99" i="1"/>
  <c r="L106" i="1"/>
  <c r="L25" i="1"/>
  <c r="L103" i="1"/>
  <c r="L110" i="1"/>
  <c r="L104" i="1"/>
  <c r="L128" i="1"/>
  <c r="L108" i="1"/>
  <c r="L83" i="1"/>
  <c r="L112" i="1"/>
  <c r="L111" i="1"/>
  <c r="L107" i="1"/>
  <c r="L109" i="1"/>
  <c r="L105" i="1"/>
  <c r="L102" i="1"/>
  <c r="L27" i="1"/>
  <c r="L51" i="1"/>
  <c r="L130" i="1"/>
  <c r="L127" i="1"/>
  <c r="L50" i="1"/>
  <c r="L148" i="1"/>
  <c r="L131" i="1"/>
  <c r="L129" i="1"/>
  <c r="L126" i="1"/>
  <c r="L125" i="1"/>
  <c r="L98" i="1"/>
  <c r="L80" i="1"/>
  <c r="L79" i="1"/>
  <c r="L97" i="1"/>
  <c r="L96" i="1"/>
  <c r="L95" i="1"/>
  <c r="L94" i="1"/>
  <c r="L93" i="1"/>
  <c r="L92" i="1"/>
  <c r="L91" i="1"/>
  <c r="L101" i="1"/>
  <c r="L90" i="1"/>
  <c r="L89" i="1"/>
  <c r="L88" i="1"/>
  <c r="L84" i="1"/>
  <c r="L81" i="1"/>
  <c r="L58" i="1"/>
  <c r="L59" i="1"/>
  <c r="L114" i="1" l="1"/>
  <c r="L157" i="1"/>
  <c r="L154" i="1"/>
  <c r="L183" i="1"/>
  <c r="L182" i="1" s="1"/>
  <c r="L150" i="1"/>
  <c r="L137" i="1"/>
  <c r="L132" i="1"/>
  <c r="L147" i="1"/>
  <c r="L87" i="1"/>
  <c r="L100" i="1"/>
  <c r="L78" i="1"/>
  <c r="L124" i="1"/>
  <c r="L82" i="1"/>
  <c r="L49" i="1"/>
  <c r="O13" i="2" l="1"/>
  <c r="O16" i="2"/>
  <c r="L16" i="2" s="1"/>
  <c r="I77" i="1"/>
  <c r="K77" i="1" s="1"/>
  <c r="H77" i="1"/>
  <c r="J77" i="1" s="1"/>
  <c r="I76" i="1"/>
  <c r="K76" i="1" s="1"/>
  <c r="H76" i="1"/>
  <c r="J76" i="1" s="1"/>
  <c r="I72" i="1"/>
  <c r="K72" i="1" s="1"/>
  <c r="H72" i="1"/>
  <c r="J72" i="1" s="1"/>
  <c r="I71" i="1"/>
  <c r="K71" i="1" s="1"/>
  <c r="H71" i="1"/>
  <c r="J71" i="1" s="1"/>
  <c r="I70" i="1"/>
  <c r="K70" i="1" s="1"/>
  <c r="H70" i="1"/>
  <c r="J70" i="1" s="1"/>
  <c r="I69" i="1"/>
  <c r="K69" i="1" s="1"/>
  <c r="H69" i="1"/>
  <c r="J69" i="1" s="1"/>
  <c r="I66" i="1"/>
  <c r="K66" i="1" s="1"/>
  <c r="H66" i="1"/>
  <c r="J66" i="1" s="1"/>
  <c r="I64" i="1"/>
  <c r="K64" i="1" s="1"/>
  <c r="H64" i="1"/>
  <c r="J64" i="1" s="1"/>
  <c r="I63" i="1"/>
  <c r="K63" i="1" s="1"/>
  <c r="H63" i="1"/>
  <c r="J63" i="1" s="1"/>
  <c r="I61" i="1"/>
  <c r="K61" i="1" s="1"/>
  <c r="H61" i="1"/>
  <c r="J61" i="1" s="1"/>
  <c r="I60" i="1"/>
  <c r="K60" i="1" s="1"/>
  <c r="H60" i="1"/>
  <c r="J60" i="1" s="1"/>
  <c r="I57" i="1"/>
  <c r="K57" i="1" s="1"/>
  <c r="H57" i="1"/>
  <c r="J57" i="1" s="1"/>
  <c r="I56" i="1"/>
  <c r="K56" i="1" s="1"/>
  <c r="H56" i="1"/>
  <c r="J56" i="1" s="1"/>
  <c r="I55" i="1"/>
  <c r="K55" i="1" s="1"/>
  <c r="H55" i="1"/>
  <c r="J55" i="1" s="1"/>
  <c r="H48" i="1"/>
  <c r="J48" i="1" s="1"/>
  <c r="I48" i="1"/>
  <c r="K48" i="1" s="1"/>
  <c r="I47" i="1"/>
  <c r="K47" i="1" s="1"/>
  <c r="H47" i="1"/>
  <c r="J47" i="1" s="1"/>
  <c r="H45" i="1"/>
  <c r="J45" i="1" s="1"/>
  <c r="I45" i="1"/>
  <c r="K45" i="1" s="1"/>
  <c r="H43" i="1"/>
  <c r="J43" i="1" s="1"/>
  <c r="I43" i="1"/>
  <c r="K43" i="1" s="1"/>
  <c r="I42" i="1"/>
  <c r="K42" i="1" s="1"/>
  <c r="H42" i="1"/>
  <c r="J42" i="1" s="1"/>
  <c r="I35" i="1"/>
  <c r="K35" i="1" s="1"/>
  <c r="H35" i="1"/>
  <c r="J35" i="1" s="1"/>
  <c r="I39" i="1"/>
  <c r="K39" i="1" s="1"/>
  <c r="H39" i="1"/>
  <c r="J39" i="1" s="1"/>
  <c r="I37" i="1"/>
  <c r="K37" i="1" s="1"/>
  <c r="H37" i="1"/>
  <c r="J37" i="1" s="1"/>
  <c r="I33" i="1"/>
  <c r="K33" i="1" s="1"/>
  <c r="H33" i="1"/>
  <c r="J33" i="1" s="1"/>
  <c r="I31" i="1"/>
  <c r="K31" i="1" s="1"/>
  <c r="H31" i="1"/>
  <c r="J31" i="1" s="1"/>
  <c r="H24" i="1"/>
  <c r="J24" i="1" s="1"/>
  <c r="I24" i="1"/>
  <c r="K24" i="1" s="1"/>
  <c r="I23" i="1"/>
  <c r="K23" i="1" s="1"/>
  <c r="H23" i="1"/>
  <c r="J23" i="1" s="1"/>
  <c r="K22" i="1"/>
  <c r="J22" i="1"/>
  <c r="I21" i="1"/>
  <c r="K21" i="1" s="1"/>
  <c r="H21" i="1"/>
  <c r="J21" i="1" s="1"/>
  <c r="I19" i="1"/>
  <c r="K19" i="1" s="1"/>
  <c r="H19" i="1"/>
  <c r="J19" i="1" s="1"/>
  <c r="I15" i="1"/>
  <c r="K15" i="1" s="1"/>
  <c r="J15" i="1"/>
  <c r="I14" i="1"/>
  <c r="K14" i="1" s="1"/>
  <c r="J14" i="1"/>
  <c r="L192" i="1" l="1"/>
  <c r="F13" i="2"/>
  <c r="H13" i="2"/>
  <c r="J13" i="2"/>
  <c r="L71" i="1"/>
  <c r="L15" i="1"/>
  <c r="L48" i="1"/>
  <c r="L57" i="1"/>
  <c r="L14" i="1"/>
  <c r="L63" i="1"/>
  <c r="L66" i="1"/>
  <c r="L24" i="1"/>
  <c r="L16" i="1"/>
  <c r="L19" i="1"/>
  <c r="L23" i="1"/>
  <c r="L76" i="1"/>
  <c r="L77" i="1"/>
  <c r="L64" i="1"/>
  <c r="L72" i="1"/>
  <c r="L70" i="1"/>
  <c r="L69" i="1"/>
  <c r="L55" i="1"/>
  <c r="L56" i="1"/>
  <c r="L61" i="1"/>
  <c r="L60" i="1"/>
  <c r="L33" i="1"/>
  <c r="L32" i="1" s="1"/>
  <c r="L39" i="1"/>
  <c r="L38" i="1" s="1"/>
  <c r="L31" i="1"/>
  <c r="L30" i="1" s="1"/>
  <c r="L47" i="1"/>
  <c r="L45" i="1"/>
  <c r="L43" i="1"/>
  <c r="L42" i="1"/>
  <c r="L35" i="1"/>
  <c r="L34" i="1" s="1"/>
  <c r="L37" i="1"/>
  <c r="L36" i="1" s="1"/>
  <c r="L21" i="1"/>
  <c r="L22" i="1"/>
  <c r="L18" i="1" l="1"/>
  <c r="L13" i="1"/>
  <c r="L41" i="1"/>
  <c r="L46" i="1"/>
  <c r="L54" i="1"/>
  <c r="L29" i="1"/>
  <c r="L62" i="1"/>
  <c r="J177" i="1"/>
  <c r="L191" i="1" s="1"/>
  <c r="O10" i="2" l="1"/>
  <c r="L177" i="1"/>
  <c r="L176" i="1" s="1"/>
  <c r="L175" i="1" s="1"/>
  <c r="L40" i="1"/>
  <c r="L12" i="1"/>
  <c r="L7" i="1" l="1"/>
  <c r="F10" i="2"/>
  <c r="H10" i="2"/>
  <c r="O12" i="2"/>
  <c r="O9" i="2"/>
  <c r="O11" i="2"/>
  <c r="O14" i="2"/>
  <c r="L193" i="1"/>
  <c r="J192" i="1" l="1"/>
  <c r="J191" i="1"/>
  <c r="O18" i="2"/>
  <c r="F12" i="2"/>
  <c r="H12" i="2"/>
  <c r="J12" i="2"/>
  <c r="L12" i="2"/>
  <c r="F9" i="2"/>
  <c r="J14" i="2"/>
  <c r="H14" i="2"/>
  <c r="F11" i="2"/>
  <c r="H11" i="2"/>
  <c r="J11" i="2"/>
  <c r="L11" i="2"/>
  <c r="J193" i="1" l="1"/>
  <c r="L17" i="2"/>
  <c r="M17" i="2" s="1"/>
  <c r="J17" i="2"/>
  <c r="K17" i="2" s="1"/>
  <c r="H17" i="2"/>
  <c r="I17" i="2" s="1"/>
  <c r="F17" i="2"/>
  <c r="F18" i="2" s="1"/>
  <c r="G18" i="2" s="1"/>
  <c r="G17" i="2" l="1"/>
  <c r="I18" i="2"/>
  <c r="K18" i="2" s="1"/>
  <c r="M18" i="2" s="1"/>
  <c r="H18" i="2"/>
  <c r="J18" i="2" s="1"/>
  <c r="L18" i="2" s="1"/>
</calcChain>
</file>

<file path=xl/sharedStrings.xml><?xml version="1.0" encoding="utf-8"?>
<sst xmlns="http://schemas.openxmlformats.org/spreadsheetml/2006/main" count="753" uniqueCount="435">
  <si>
    <t>Proponente / Tomador</t>
  </si>
  <si>
    <t>Objeto</t>
  </si>
  <si>
    <t>Aratiba/RS</t>
  </si>
  <si>
    <t>Município de Aratiba</t>
  </si>
  <si>
    <t>EMPRESA/CNPJ</t>
  </si>
  <si>
    <t>BDI PADRÃO (Acordão 2622/13 TCU)</t>
  </si>
  <si>
    <t>QNTD.</t>
  </si>
  <si>
    <t>UNID.</t>
  </si>
  <si>
    <t>VALOR UNITÁRIO COM BDI (R$)</t>
  </si>
  <si>
    <t>VALOR TOTAL COM BDI (R$)</t>
  </si>
  <si>
    <t>ITEM</t>
  </si>
  <si>
    <t>FONTE</t>
  </si>
  <si>
    <t>CÓDIGO</t>
  </si>
  <si>
    <t>DESCRIÇÃO</t>
  </si>
  <si>
    <t>MATERIAL</t>
  </si>
  <si>
    <t>MÃO DE OBRA</t>
  </si>
  <si>
    <t>TOTAL DA OBRA</t>
  </si>
  <si>
    <t>SERVIÇOS PRELIMINARES</t>
  </si>
  <si>
    <t>1.1</t>
  </si>
  <si>
    <t>1.1.1</t>
  </si>
  <si>
    <t>CREA-RS</t>
  </si>
  <si>
    <t>Unid.</t>
  </si>
  <si>
    <t>1.1.2</t>
  </si>
  <si>
    <t>COTAÇÃO</t>
  </si>
  <si>
    <t>VB</t>
  </si>
  <si>
    <t>1.2</t>
  </si>
  <si>
    <t>PLACA DE OBRA</t>
  </si>
  <si>
    <t>COMPOSIÇÃO</t>
  </si>
  <si>
    <t>1.3</t>
  </si>
  <si>
    <t>SINAPI</t>
  </si>
  <si>
    <t>m</t>
  </si>
  <si>
    <t>REMOÇÃO DE INTERRUPTORES/TOMADAS ELÉTRICAS, DE FORMA MANUAL, SEM REAPROVEITAMENTO</t>
  </si>
  <si>
    <t>REMOÇÃO DE ELETRODUTOS APARENTES, DE FORMA MANUAL, SEM REAPROVEITAMENTO</t>
  </si>
  <si>
    <t>TELHADO</t>
  </si>
  <si>
    <t>2.1</t>
  </si>
  <si>
    <t>2.1.1</t>
  </si>
  <si>
    <t>REMOÇÃO DE TELHA DE FRIBROCIMENTO, METÁLICA OU CERÂMICA, DE FORMA MECÂNIZADA, COM USO DE GUINDASTE, SEM REAPROVEITAMENTO</t>
  </si>
  <si>
    <t>3.1</t>
  </si>
  <si>
    <t>RUFO EM CHAPA DE AÇO GALVANZADA Nº 24, INCLUSO TRANSPORTE VERTICAL</t>
  </si>
  <si>
    <t>REMOÇÃO DE TELHA DE FIBROCIMENTO (AUDITÓRIO)</t>
  </si>
  <si>
    <t>REVISÃO E REPARO EM TELHAMENTO EXISTENTE</t>
  </si>
  <si>
    <t>CALHA EM CHAPA DE AÇO GALVANIZADO, Nº 24, DESENVOLVIMENTO DE 50 CM, INCLUSO TRANSPORTE VERTICAL</t>
  </si>
  <si>
    <t>PINTURA</t>
  </si>
  <si>
    <t>3.1.1</t>
  </si>
  <si>
    <t>PINTURA INTERNA</t>
  </si>
  <si>
    <t>LIXAMENTO PARA APLICAÇÃO DE FUNDO OU PINTURA</t>
  </si>
  <si>
    <t>3.2</t>
  </si>
  <si>
    <t>PINTURA EXTERNA</t>
  </si>
  <si>
    <t>3.2.1</t>
  </si>
  <si>
    <t>4.1</t>
  </si>
  <si>
    <t>TELHAMENTO (AUDITÓRIO)</t>
  </si>
  <si>
    <t>4.1.1</t>
  </si>
  <si>
    <t>4.1.2</t>
  </si>
  <si>
    <t>4.1.3</t>
  </si>
  <si>
    <t>4.1.4</t>
  </si>
  <si>
    <t>DISPOSITIVOS DE PROTEÇÃO</t>
  </si>
  <si>
    <t>4.2</t>
  </si>
  <si>
    <t>4.2.2</t>
  </si>
  <si>
    <t>3.3</t>
  </si>
  <si>
    <t>3.3.1</t>
  </si>
  <si>
    <t>QUADRO DE DISTRIBUIÇÃO DE ENERGIA EM CHAPA DE AÇO GALVANIZADO, DE SOBREPOR, COM BARRAMENTO TRIFÁSICO, PARA18 DISJUNTORES DIN 100A</t>
  </si>
  <si>
    <t>QUADRO DE DISTRIBUIÇÃO</t>
  </si>
  <si>
    <t xml:space="preserve">ELETRODUTO RÍGIDO SOLDÁVEL, PVC, 25 MM (3/4''), APARENTE, BRANCO, INSTALADO EM PAREDE - FORNECIMENTO E INSTALAÇÃO </t>
  </si>
  <si>
    <t xml:space="preserve">ELETRODUTO RÍGIDO SOLDÁVEL, PVC, 20 MM (1/2''), APARENTE, BRANCO, INSTALADO EM PAREDE - FORNECIMENTO E INSTALAÇÃO </t>
  </si>
  <si>
    <t>ELETRODUTO FLEX. CORRUGADO, PVC, 25 MM (3/4''), INSTALADO EM FORRO - FORNECIMENTO E INSTALAÇÃO</t>
  </si>
  <si>
    <t>INSTALAÇÕES ELÉTRICAS EM BAIXA TENSÃO E CABEAMENTO ESTRUTURADO</t>
  </si>
  <si>
    <t>ELETRODUTOS E ACESSÓRIOS</t>
  </si>
  <si>
    <t>ELETROCALHAS E ACESSÓRIOS</t>
  </si>
  <si>
    <t>LUVA LISA PARA ELETRODUTO 20 MM (1/2''), BRANCO - FORNECIMENTO E INSTALAÇÃO</t>
  </si>
  <si>
    <t>LUVA LISA PARA ELETRODUTO 25 MM (3/4''), BRANCO - FORNECIMENTO E INSTALAÇÃO</t>
  </si>
  <si>
    <t>CURVA PARA ELETRODUTO 20 MM (1/2''), BRANCO - FORNECIMENTO E INSTALAÇÃO</t>
  </si>
  <si>
    <t>CURVA PARA ELETRODUTO 25 MM (3/4''), BRANCO - FORNECIMENTO E INSTALAÇÃO</t>
  </si>
  <si>
    <t>ADAPTADOR PARA ELETRODUTO 20 MM (1/2''), BRANCO - FORNECIMENTO E INSTALAÇÃO</t>
  </si>
  <si>
    <t>ADAPTADOR PARA ELETRODUTO 25 MM (3/4''), BRANCO - FORNECIMENTO E INSTALAÇÃO</t>
  </si>
  <si>
    <t>ABRAÇADEIRA PVC PARA ELETRODUTO 20 MM (1/2''), BRANCO - FORNECIMENTO E INSTALAÇÃO</t>
  </si>
  <si>
    <t>ABRAÇADEIRA PVC PARA ELETRODUTO 25 MM (3/4''), BRANCO - FORNECIMENTO E INSTALAÇÃO</t>
  </si>
  <si>
    <t>REFLETOR HOLOFOTE RETANGULAR DE LED, 25W, USO EXTERNO - FATOR DE POTÊNCIA MAIOR QUE 0,92 - FORNECIMENTO E INSTALAÇÃO</t>
  </si>
  <si>
    <t>RELÉ FOTOELÉTRICO PARA COMANDO DE ILUMINAÇÃO EXTERNA 1000W - FORNECIMENTO E INSTALAÇÃO</t>
  </si>
  <si>
    <t>4.3</t>
  </si>
  <si>
    <t>4.3.1</t>
  </si>
  <si>
    <t>4.3.2</t>
  </si>
  <si>
    <t>CABO GIGALAN UTP DE 4 PARES CAT.6, 24 AWG, MARCA DE REFERÊNCIA FURUKAWA LINHA SIMILAR OU SUPERIOR ( COR CINZA PARA REDE LÓGICA) - FORNECIMENTO E INSTALAÇÃO</t>
  </si>
  <si>
    <t>REMOÇÕES</t>
  </si>
  <si>
    <t>2.2</t>
  </si>
  <si>
    <t>2.2.1</t>
  </si>
  <si>
    <t>2.3</t>
  </si>
  <si>
    <t>2.3.1</t>
  </si>
  <si>
    <t>4.2.1</t>
  </si>
  <si>
    <t>4.3.3</t>
  </si>
  <si>
    <t>SEINFRA</t>
  </si>
  <si>
    <t>C0702</t>
  </si>
  <si>
    <t>CARGA MANUAL DE ENTULHO EM CAMINHÃO BASCULANTE COM CAPACIDADE PARA 6 M³</t>
  </si>
  <si>
    <t>ELETROCALHA LISA GALVANIZADA, TIPO U, 150X100 MM, CHAPA #20 - FORNECIMENTO E INSTALAÇÃO</t>
  </si>
  <si>
    <t>SEPTO DIVISOR PERFURADO, 100 MM - FORNECIMENTO E INSTALAÇÃO</t>
  </si>
  <si>
    <t>CURVA HORIZONTAL 90º LISA, PARA ELETROCALHA 150X100 MM - FORNECIMENTO E INSTALAÇÃO</t>
  </si>
  <si>
    <t>CURVA DE INVERSÃO LISA, PARA ELETROCALHA 150X100 MM - FORNECIMENTO E INSTALAÇÃO</t>
  </si>
  <si>
    <t>CRUZETA HORIZONTAL 90º LISA, PARA ELETROCALHA 150X100 MM - FORNECIMENTO E INSTALAÇÃO</t>
  </si>
  <si>
    <t>EMENDA INTERNA TIPO U , PARA ELETROCALHA 150X100 MM - FORNECIMENTO E INSTALAÇÃO</t>
  </si>
  <si>
    <t>SAÍDA HORIZONTAL PARA ELETRODUTO 20 MM (1/2'')- FORNECIMENTO E INSTALAÇÃO</t>
  </si>
  <si>
    <t>SAÍDA HORIZONTAL PARA ELETRODUTO 25 MM (3/4'')- FORNECIMENTO E INSTALAÇÃO</t>
  </si>
  <si>
    <t>TÊ HORIZONTAL 90º LISO , PARA ELETROCALHA 150X100 MM - FORNECIMENTO E INSTALAÇÃO</t>
  </si>
  <si>
    <t>JUNÇÃO ANGULAR DUPLA ALTA, LISO,  38X38 MM - FORNECIMENTO E INSTALAÇÃO</t>
  </si>
  <si>
    <t>TERMINAL DE FECHAMENTO PARA ELETROCALHA, 150X100 MM - FORNECIMENTO E INSTALAÇÃO</t>
  </si>
  <si>
    <t>POSTE DE ILUMINAÇÃO EXTERNO E OUTROS SERVIÇOS</t>
  </si>
  <si>
    <t>CAIXAS DE DERIVAÇÃO E INSPEÇÃO</t>
  </si>
  <si>
    <t>6.1</t>
  </si>
  <si>
    <t>6.1.1</t>
  </si>
  <si>
    <t>FORRO DRYWALL</t>
  </si>
  <si>
    <t>DIVISÓRIA EM DRYWALL (DATA CENTER)</t>
  </si>
  <si>
    <t>PORTA EM MADEIRA PARA PINTURA, SEMI-OCA (LEVE OU MÉDIA), PADRÃO MÉDIO, 80X210 CM, ESP. 3,5 CM, INCLUSO ITENS = DOBRADIÇAS, MONTAGEM E INSTALAÇÃO DO BATENTE, FECHADURA COM EXECUÇÃO DE FURO - FORNECIMENTO E INSTALAÇÃO</t>
  </si>
  <si>
    <t>PORTA EM MADEIRA (DATA CENTER)</t>
  </si>
  <si>
    <t>ESCAVAÇÃO MANUAL DE VALA COM PROFUNIDADE MENOR OU IGUAL A 1,30 M</t>
  </si>
  <si>
    <t>FABRICAÇÃO, MONTAGEM E DESMONTAGEM DE FÔRMA PARA BASE DE POSTE, EM CHAPA DE MADEIRA COMPENSADA PLASTIFICADA, E = 10 MM</t>
  </si>
  <si>
    <t>RACK DE PISO FECHADO 40 U</t>
  </si>
  <si>
    <t>RACK PISO FECHADO 40U X 600 MM, PADRÃO 19'', PRETO, PINTURA A PÓ EPÓXI ANTICORROSIVA, PORTA COM VISOR DE ACRÍLICO, LATERAIS E FUNDOS REMOVÍVEIS COM FECHO RÁPIDO,  PERFIL DE AÇO LAMINADO, CARCAÇA DE AÇO CARBONO SAE 1100 - FORNECIMENTO E INSTALAÇÃO</t>
  </si>
  <si>
    <t>TOMADA RJ 45</t>
  </si>
  <si>
    <t xml:space="preserve">PATCH CORD UTP CAT.6,  FLEXÍVEL, 1,50 M, MARCA DE REFERÊNCIA FURUKAWA LINHA SIMILAR OU SUPERIOR - FORNECIMENTO E INSTALAÇÃO </t>
  </si>
  <si>
    <t>SERVIÇOS FINAIS</t>
  </si>
  <si>
    <t>LIMPEZA</t>
  </si>
  <si>
    <t xml:space="preserve">IDENTIFICAÇÃO E CERTIFICAÇÃO </t>
  </si>
  <si>
    <t>REMOÇÃO DE ELETROCALHAS E ACESSÓRIOS, DE FORMA MANUAL, SEM REAPROVEITAMENTO</t>
  </si>
  <si>
    <t>ARRUELA LISA 1/4 E 3/8, BUCHA DE EXPANSÃO EM NYLON S-6 E S-8, PORCA SEXTAVADA 1/4 E 3/8, PARAFUSO AUTOATARRACHANTE 4,2X45 MM (S-6), PARAFUSO AUTOATARRACHANTE 4,2X60 MM (S-6), PARAFUSO AUTOATARRACHANTE 4,8X50 MM (S-8) E PARAFUSO CABEÇA LENTILHA COM TRAVA 1/4X5/8</t>
  </si>
  <si>
    <t>CANALETA DE ALUMINIO E ACESSÓRIOS (SALA DE INFORMÁTICA)</t>
  </si>
  <si>
    <t xml:space="preserve">CANALETA DE ALUMÍNIO LINHA STANDARD PLANA (73 MM X 25 MM), TIPO C, PAREDE EXTERNA 1,5 MM, SEPTO DIVISOR 1,2 MM, COR BRANCA, MARCA DE REFERÊNCIA DUTOTEC SIMILAR OU SUPERIOR - FORNECIMENTO E INSTALAÇÃO </t>
  </si>
  <si>
    <t xml:space="preserve">TAMPA DE ALUMÍNIO LINHA STANDARD PLANA LISA, ESPESSURA DAS PAREDES DO PERFIL DA TAMPA 1,5 MM, COR BRANCA, MARCA DE REFERÊNCIA DUTOTEC SIMILAR OU SUPERIOR - FORNECIMENTO E INSTALAÇÃO </t>
  </si>
  <si>
    <t xml:space="preserve">PORTA EQUIPAMENTO STANDARD, 3 BLOCOS BRANCO, MARCA DE REFERÊNCIA DUTOTEC SIMILAR OU SUPERIOR - FORNECIMENTO E INSTALAÇÃO </t>
  </si>
  <si>
    <t xml:space="preserve">TOMADA RETANGULAR TIPO BLOCO, 20 A, MARCA DE REFERÊNCIA DUTOTEC SIMILAR OU SUPERIOR - FORNECIMENTO E INSTALAÇÃO </t>
  </si>
  <si>
    <t xml:space="preserve">MÓDULO CEGO, MARCA DE REFERÊNCIA DUTOTEC SIMILAR OU SUPERIOR - FORNECIMENTO E INSTALAÇÃO </t>
  </si>
  <si>
    <t xml:space="preserve">TAMPA TERMINAL PARA CANALETA DE ALUMÍNIO, MARCA DE REFERÊNCIA DUTOTEC SIMILAR OU SUPERIOR - FORNECIMENTO E INSTALAÇÃO </t>
  </si>
  <si>
    <t xml:space="preserve">CURVA VERTICAL 90º PARA CANALETA DE ALUMÍNIO, MARCA DE REFERÊNCIA DUTOTEC SIMILAR OU SUPERIOR - FORNECIMENTO E INSTALAÇÃO </t>
  </si>
  <si>
    <t xml:space="preserve">CURVA HORIZONTAL 90º PARA CANALETA DE ALUMÍNIO, MARCA DE REFERÊNCIA DUTOTEC SIMILAR OU SUPERIOR - FORNECIMENTO E INSTALAÇÃO </t>
  </si>
  <si>
    <t xml:space="preserve">TAMPA TOMADA CONECTOR FÊMEA RJ 45, MARCA DE REFERÊNCIA DUTOTEC SIMILAR OU SUPERIOR - FORNECIMENTO E INSTALAÇÃO </t>
  </si>
  <si>
    <t>CABO UTP CAT. 6 E CABO TELEFÔNICO</t>
  </si>
  <si>
    <t>PAREDE COM PLACAS DE GESSO ACARTONADO (DRYWALL), PARA USO INTERNO, COM DUAS FACES SIMPLES E ESTRUTURA METÁLICA COM GUIAS SIMPLES, COM VÃOS</t>
  </si>
  <si>
    <t>DETALHAMENTO DO BDI</t>
  </si>
  <si>
    <t>Item</t>
  </si>
  <si>
    <t>Descrição dos Serviços</t>
  </si>
  <si>
    <t>%</t>
  </si>
  <si>
    <t>PV</t>
  </si>
  <si>
    <t>CD</t>
  </si>
  <si>
    <t>ADMINISTRAÇÃO CENTRAL</t>
  </si>
  <si>
    <t xml:space="preserve"> </t>
  </si>
  <si>
    <t>ESCRITÓRIO CENTRAL</t>
  </si>
  <si>
    <t>VIAGENS</t>
  </si>
  <si>
    <t>OUTROS</t>
  </si>
  <si>
    <t>IMPOSTOS E TAXAS</t>
  </si>
  <si>
    <t>ISS</t>
  </si>
  <si>
    <t>PIS</t>
  </si>
  <si>
    <t>Cofins</t>
  </si>
  <si>
    <t>TAXA DE RISCO</t>
  </si>
  <si>
    <t>SEGURO</t>
  </si>
  <si>
    <t>RISCO</t>
  </si>
  <si>
    <t>GARANTIA</t>
  </si>
  <si>
    <t>DESPESAS FINANCEIRAS</t>
  </si>
  <si>
    <t>LUCRO</t>
  </si>
  <si>
    <t>PLANILHA DE CÁLCULO DO BDI</t>
  </si>
  <si>
    <t>BDI CALCULADO CONFORME ACÓRDÃO Nº 2622/2013</t>
  </si>
  <si>
    <t>BDI (%)</t>
  </si>
  <si>
    <t>DISJUNTOR MONOPOLAR TIPO DIN, 10 A - FORNECIMENTO E INSTALAÇÃO (ICC MÍN. 6KA)</t>
  </si>
  <si>
    <t>DISJUNTOR MONOPOLAR TIPO DIN, 16 A - FORNECIMENTO E INSTALAÇÃO  (ICC MÍN. 6KA)</t>
  </si>
  <si>
    <t>DISJUNTOR MONOPOLAR TIPO DIN, 20 A - FORNECIMENTO E INSTALAÇÃO  (ICC MÍN. 6KA)</t>
  </si>
  <si>
    <t>DISJUNTOR MONOPOLAR TIPO DIN, 25 A - FORNECIMENTO E INSTALAÇÃO  (ICC MÍN. 6KA)</t>
  </si>
  <si>
    <t>DISJUNTOR TRIPOLAR TIPO DIN, 10 A - FORNECIMENTO E INSTALAÇÃO  (ICC MÍN. 6KA)</t>
  </si>
  <si>
    <t>DISJUNTOR TRIPOLAR TIPO DIN, 20 A - FORNECIMENTO E INSTALAÇÃO  (ICC MÍN. 6KA)</t>
  </si>
  <si>
    <t>DISJUNTOR TRIPOLAR TIPO DIN, 50 A - FORNECIMENTO E INSTALAÇÃO  (ICC MÍN. 6KA)</t>
  </si>
  <si>
    <t>DISJUNTOR TRIPOPOLAR TIPO DIN, 70 A - FORNECIMENTO E INSTALAÇÃO  (ICC MÍN. 6KA)</t>
  </si>
  <si>
    <t>DISJUNTOR TRIPOPOLAR 70 A, TIPO CAIXA MOLDADA,  ICC MÍN. 12 KA/380 V - FORNECIMENTO E INSTALAÇÃO</t>
  </si>
  <si>
    <t>DISJUNTOR TRIPOLAR 225 A, TIPO CAIXA MOLDADA, ICC MÍN. 12 KA/380 V  - FORNECIMENTO E INSTALAÇÃO</t>
  </si>
  <si>
    <t>DISJUNTOR TRIPOLAR 50 A, TIPO CAIXA MOLDADA, ICC MÍN. 12 KA/380 V - FORNECIMENTO E INSTALAÇÃO</t>
  </si>
  <si>
    <t>IDENTIFICAÇÃO DOS PONTOS DE ELÉTRICA, LÓGICA E TELEFONE COM ETIQUETA ADESIVA, CONFORME NÚMERAÇÃO ESPECIFICADA EM PROJETO</t>
  </si>
  <si>
    <t>CRONOGRAMA FÍSICO-FINANCEIRO</t>
  </si>
  <si>
    <t>TEMPO DE EXECUÇÃO</t>
  </si>
  <si>
    <t>30 DIAS</t>
  </si>
  <si>
    <t>60 DIAS</t>
  </si>
  <si>
    <t>90 DIAS</t>
  </si>
  <si>
    <t>120 DIAS</t>
  </si>
  <si>
    <t>-</t>
  </si>
  <si>
    <t>TOTAL PARCIAL</t>
  </si>
  <si>
    <t>TOTAL ACUMULADO</t>
  </si>
  <si>
    <t>h</t>
  </si>
  <si>
    <t>TELHA GALVALUME COM ISOLAMENTO TERMOACUSTICO EM ESPUMA RIGIDA DE  POLIURETANO (PU) INJETADO, ESPESSURA DE 30 MM, DENSIDADE DE 35 KG/M3, COM DUAS FACES TRAPEZOIDAIS, ACABAMENTO NATURAL, INCLUI IÇAMENTO - FORNECIMENTO E INSTALAÇÃO</t>
  </si>
  <si>
    <t>REVISÃO E REPARO EM TELHAMENTO EXISTENTE, COM APLICAÇÃO DE FITA ADESIVA ASFÁLTICA ALUMINIZADA MULTIUSO, LARGURA DE 10 CM</t>
  </si>
  <si>
    <t>DPS (DISPOSITIVO DE PROTEÇÃO CONTRA SURTOS), 1 POLO, CLASSE II, TENSÃO MÁXIMA DE 275 V, CORRENTE MÁXIMA DE 20 KA - FORNECIMENTO E INSTALAÇÃO</t>
  </si>
  <si>
    <t>DPS (DISPOSITIVO DE PROTEÇÃO CONTRA SURTOS), 1 POLO, CLASSE II, TENSÃO MÁXIMA DE 275 V, CORRENTE MÁXIMA DE 45 KA - FORNECIMENTO E INSTALAÇÃO</t>
  </si>
  <si>
    <t>DR DISPOSITIVO DIFERENCIAL RESIDUAL, 4 POLOS, 25 A, SENSIBILIDADE DE 30 mA - FORNECIMENTO E INSTALAÇÃO</t>
  </si>
  <si>
    <t>DR DISPOSITIVO DIFERENCIAL RESIDUAL, 4 POLOS, 63 A, SENSIBILIDADE DE 30 mA - FORNECIMENTO E INSTALAÇÃO</t>
  </si>
  <si>
    <t xml:space="preserve">PATCH PANEL E PATCH CORD CATEGORIA 6 </t>
  </si>
  <si>
    <t>PATCH PANEL CAT. 6,  48 PORTAS, CARREGADO, MARCA DE REFERÊNCIA FURUKAWA LINHA SIMILAR OU SUPERIOR - FORNECIMENTO E INSTALAÇÃO</t>
  </si>
  <si>
    <t>PATCH PANEL CAT. 6,  24 PORTAS, CARREGADO, MARCA DE REFERÊNCIA FURUKAWA LINHA SIMILAR OU SUPERIOR (1 PARA ENTRADA DE TELEFONE) - FORNECIMENTO E INSTALAÇÃO</t>
  </si>
  <si>
    <t>INTERRUPTORES E TOMADAS (SOBREPOR)</t>
  </si>
  <si>
    <t>EMASSAMENTO E PINTURA EM GESSO ACARTONADO DRYWALL</t>
  </si>
  <si>
    <t>CALHA EM CHAPA DE AÇO GALVANIZADO, Nº 24 (AUDITÓRIO)</t>
  </si>
  <si>
    <t>RUFO EM CHAPA DE AÇO GALVANZADA Nº 24 (PLATIBANDA AUDITÓRIO)</t>
  </si>
  <si>
    <t>APLICAÇÃO MANUAL DE PINTURA COM TINTA ACRÍLICA EM TETO, DUAS DEMÃOS, INCLUSO FUNDO PREPARADOR - (COR BRANCA)</t>
  </si>
  <si>
    <t xml:space="preserve">FORRO, DIVISÓRIA E PORTA </t>
  </si>
  <si>
    <t>CAIXA DE PASSAGEM ELÉTRICA DE SOBREPOR COM TAMPA PARAFUSADA, EM TERMOPLÁSTICO/PVC, DIMENSÕES DE 20X20X10 CM - FORNECIMENTO E INSTALAÇÃO</t>
  </si>
  <si>
    <t>BARRA ROSCADA 3/8'' - FORNECIMENTO E INSTALAÇÃO</t>
  </si>
  <si>
    <t xml:space="preserve">CONCRETO FCK = 20 MPA, TRAÇO 1:2,7:3 (CIMENTO, AREIA MÉDIA E BRITA Nº1), PREPARO MECÂNICO COM BETONEIRA 600 L -  BASE DE POSTE </t>
  </si>
  <si>
    <t>CONECTOR FÊMEA RJ 45, CATEGORIA 6, INSTALADA EM PORTA EQUIPAMENTO - FORNECIMENTO E INSTALAÇÃO</t>
  </si>
  <si>
    <t>REASSENTAMENTO DE BLOCO RETANGULAR PARA PISO INTERTRAVADO , COM REAPROVEITAMENTO DOS BLOCOS RETANGULARES - INCLUSO COLOCAÇÃO DO MATERIAL</t>
  </si>
  <si>
    <t>m²</t>
  </si>
  <si>
    <t>mat</t>
  </si>
  <si>
    <t>mo</t>
  </si>
  <si>
    <t>DOCUMENTAÇÃO E OUTROS</t>
  </si>
  <si>
    <t>ENGENHEIRO ELETRICISTA COM ENCARGOS COMPLEMENTARES (2h SEMANAIS)</t>
  </si>
  <si>
    <t xml:space="preserve">INTERRUPTOR SIMPLES (1 MÓDULO), SOBREPOR, 10A/250V, INCLUINDO SUPORTE E PLACA - FORNECIMENTO E INSTALAÇÃO </t>
  </si>
  <si>
    <t>INTERRUPTOR SIMPLES (2 MÓDULOS), SOBREPOR, 10A/250V, INCLUINDO SUPORTE E PLACA - FORNECIMENTO E INSTALAÇÃO</t>
  </si>
  <si>
    <t>INTERRUPTOR SIMPLES (3 MÓDULOS), SOBREPOR, 10A/250V, INCLUINDO SUPORTE E PLACA - FORNECIMENTO E INSTALAÇÃO</t>
  </si>
  <si>
    <t>INTERRUPTOR PARALELO (1 MÓDULO), SOBREPOR, 10A/250V, INCLUINDO SUPORTE E PLACA - FORNECIMENTO E INSTALAÇÃO</t>
  </si>
  <si>
    <t>TOMADAS ALTA/TETO 1 MÓDULO, SOBREPOR, 2P+T, 20 A, INCLUINDO SUPORTE E PLACA - FORNECIMENTO E INSTALAÇÃO</t>
  </si>
  <si>
    <t>TOMADAS BAIXA 1 MÓDULO, SOBREPOR, 2P+T, 10 A, INCLUINDO SUPORTE E PLACA - FORNECIMENTO E INSTALAÇÃO</t>
  </si>
  <si>
    <t>TOMADAS MÉDIA 1 MÓDULO, SOBREPOR, 2P+T, 10 A, INCLUINDO SUPORTE E PLACA - FORNECIMENTO E INSTALAÇÃO</t>
  </si>
  <si>
    <t>TOMADAS MÉDIA 2 MÓDULOS, SOBREPOR, 2P+T, 10 A, INCLUINDO SUPORTE E PLACA - FORNECIMENTO E INSTALAÇÃO</t>
  </si>
  <si>
    <t>TOMADAS MÉDIA 1 MÓDULO,SOBREPOR, 2P+T, 20 A, INCLUINDO SUPORTE E PLACA - FORNECIMENTO E INSTALAÇÃO (TORNEIRA ELÉTRICA E OUTROS USOS ESPECÍFICOS)</t>
  </si>
  <si>
    <t>LIMPEZA FINAL DE OBRA COM DETERGENTE NEUTRO E ESCOVAÇÃO</t>
  </si>
  <si>
    <t>ART/RRT DE OBRA OU SERVIÇO, VALOR DO CONTRATO OU CUSTO DA OBRA ACIMA DE R$ 15.000,01 (ENGº. CIVIL/ARQUITETO E ENGº. ELETRICISTA)</t>
  </si>
  <si>
    <t>PLOTAGEM DE PROJETOS DE ENGENHARIA</t>
  </si>
  <si>
    <t>PLANILHA DE ORÇAMENTO GLOBAL</t>
  </si>
  <si>
    <t>CAIXA DE DERIVAÇÃO MÚLTIPLA EM PVC BRANCO, TIPO L, 5 SAÍDAS (1/2'' E 3/4''), MULTI ENCAIXE - FORNECIMENTO E INSTALAÇÃO</t>
  </si>
  <si>
    <r>
      <t xml:space="preserve">Local: </t>
    </r>
    <r>
      <rPr>
        <sz val="11"/>
        <rFont val="Calibri"/>
        <family val="2"/>
        <scheme val="minor"/>
      </rPr>
      <t xml:space="preserve"> Rua Erechim, Q. 19, nº 487, Bairro Santo Antônio, Aratiba, RS.</t>
    </r>
  </si>
  <si>
    <r>
      <t xml:space="preserve">CERTIFICAÇÃO DOS PONTOS DE LÓGICA E TELEFONE </t>
    </r>
    <r>
      <rPr>
        <b/>
        <sz val="11"/>
        <rFont val="Calibri"/>
        <family val="2"/>
        <scheme val="minor"/>
      </rPr>
      <t>(DEVE SER ENTREGUE  AO SETOR DE ENGENHARIA O RELATÓRIO DE CERTIFICAÇÃO IMPRESSO)</t>
    </r>
  </si>
  <si>
    <r>
      <t xml:space="preserve">GUIA DE CABOS HORIZONTAL FECHADO 1U, 19''  </t>
    </r>
    <r>
      <rPr>
        <b/>
        <sz val="11"/>
        <rFont val="Calibri"/>
        <family val="2"/>
        <scheme val="minor"/>
      </rPr>
      <t>(ORGANIZADOR DE CABOS)</t>
    </r>
    <r>
      <rPr>
        <sz val="11"/>
        <rFont val="Calibri"/>
        <family val="2"/>
        <scheme val="minor"/>
      </rPr>
      <t xml:space="preserve"> - FORNECIMENTO E INSTALAÇÃO</t>
    </r>
  </si>
  <si>
    <r>
      <t xml:space="preserve">TOMADA RJ 45, CATEGORIA 6, MARCA DE REFERÊNCIA FURUKAWA LINHA SIMILAR OU SUPERIOR, INCLUSO CONDULETE E TAMPA  - FORNECIMENTO E INSTALAÇÃO </t>
    </r>
    <r>
      <rPr>
        <b/>
        <sz val="11"/>
        <rFont val="Calibri"/>
        <family val="2"/>
        <scheme val="minor"/>
      </rPr>
      <t>(TELEFONE E LÓGICA)</t>
    </r>
  </si>
  <si>
    <r>
      <t xml:space="preserve">CONECTOR RJ 45 MACHO, CATEGORIA 6, MARCA DE REFERÊNCIA FURUKAWA LINHA SIMILAR OU SUPERIOR - FORNECIMENTO E INSTALAÇÃO </t>
    </r>
    <r>
      <rPr>
        <b/>
        <sz val="11"/>
        <rFont val="Calibri"/>
        <family val="2"/>
        <scheme val="minor"/>
      </rPr>
      <t>(CONEXÃO COM PATCH PANEL E CONECTAR ROTEADOR WIFI - CORREDOR)</t>
    </r>
  </si>
  <si>
    <r>
      <t xml:space="preserve">CABO TELEFÔNICO CI-50, 10 PARES, INSTALADO EM ENTRADA DE EDIFICAÇÃO </t>
    </r>
    <r>
      <rPr>
        <b/>
        <sz val="11"/>
        <rFont val="Calibri"/>
        <family val="2"/>
        <scheme val="minor"/>
      </rPr>
      <t xml:space="preserve">(DO PONTO DE ENTREGA ATÉ A SALA DO DATA CENTER) </t>
    </r>
    <r>
      <rPr>
        <sz val="11"/>
        <rFont val="Calibri"/>
        <family val="2"/>
        <scheme val="minor"/>
      </rPr>
      <t>- FORNECIMENTO E INSTALAÇÃO</t>
    </r>
  </si>
  <si>
    <r>
      <t xml:space="preserve">CAIXA DE INSPEÇÃO, CIRCULAR EM POLIETILENO, DIÂMETRO INTERNO DE 30 CM </t>
    </r>
    <r>
      <rPr>
        <b/>
        <sz val="11"/>
        <rFont val="Calibri"/>
        <family val="2"/>
        <scheme val="minor"/>
      </rPr>
      <t>(UTILIZADO NA BASE DOS POSTES PARA ILUMINAÇÃO EXTERNA)</t>
    </r>
    <r>
      <rPr>
        <sz val="11"/>
        <rFont val="Calibri"/>
        <family val="2"/>
        <scheme val="minor"/>
      </rPr>
      <t xml:space="preserve"> - FORNECIMENTO E INSTALAÇÃO</t>
    </r>
  </si>
  <si>
    <r>
      <t xml:space="preserve">CAIXA DE PASSAGEM PARA TELEFONIA 60X60 CM, METÁLICA, COM APLICAÇÃO DE PINTURA ELETROSTÁTICA A PÓ E TRATAMENTO ANTICORROSIVO,  COM FUNDO EM MADEIRA, DE SOBREPOR, </t>
    </r>
    <r>
      <rPr>
        <b/>
        <sz val="11"/>
        <rFont val="Calibri"/>
        <family val="2"/>
        <scheme val="minor"/>
      </rPr>
      <t xml:space="preserve">(INSTALADO AO LADO DO RACK) </t>
    </r>
    <r>
      <rPr>
        <sz val="11"/>
        <rFont val="Calibri"/>
        <family val="2"/>
        <scheme val="minor"/>
      </rPr>
      <t>- FORNECIMENTO E INSTALAÇÃO</t>
    </r>
  </si>
  <si>
    <r>
      <t xml:space="preserve">ELETRODUTO FLEX. CORRUGADO REFORÇADO, PVC, 32 MM (1'') </t>
    </r>
    <r>
      <rPr>
        <b/>
        <sz val="11"/>
        <rFont val="Calibri"/>
        <family val="2"/>
        <scheme val="minor"/>
      </rPr>
      <t>(INTERLIGAÇÃO DOS POSTES COM LUMINÁRIA TIPO PÉTALA)</t>
    </r>
    <r>
      <rPr>
        <sz val="11"/>
        <rFont val="Calibri"/>
        <family val="2"/>
        <scheme val="minor"/>
      </rPr>
      <t xml:space="preserve"> - FORNECIMENTO E INSTALAÇÃO</t>
    </r>
  </si>
  <si>
    <r>
      <t xml:space="preserve">CABO DE COBRE FLEX. ISOLADO, 1,5 MM², 450/750V,  </t>
    </r>
    <r>
      <rPr>
        <b/>
        <sz val="11"/>
        <rFont val="Calibri"/>
        <family val="2"/>
        <scheme val="minor"/>
      </rPr>
      <t>NÃO HALOGENADO</t>
    </r>
    <r>
      <rPr>
        <sz val="11"/>
        <rFont val="Calibri"/>
        <family val="2"/>
        <scheme val="minor"/>
      </rPr>
      <t xml:space="preserve"> - FORNECIMENTO E INSTALAÇÃO</t>
    </r>
  </si>
  <si>
    <r>
      <t xml:space="preserve">CABO DE COBRE FLEX. ISOLADO, 2,5 MM², 450/750V, </t>
    </r>
    <r>
      <rPr>
        <b/>
        <sz val="11"/>
        <rFont val="Calibri"/>
        <family val="2"/>
        <scheme val="minor"/>
      </rPr>
      <t>NÃO HALOGENADO</t>
    </r>
    <r>
      <rPr>
        <sz val="11"/>
        <rFont val="Calibri"/>
        <family val="2"/>
        <scheme val="minor"/>
      </rPr>
      <t xml:space="preserve"> - FORNECIMENTO E INSTALAÇÃO</t>
    </r>
  </si>
  <si>
    <r>
      <t xml:space="preserve">CABO DE COBRE FLEX. ISOLADO, 4 MM², 450/750V, </t>
    </r>
    <r>
      <rPr>
        <b/>
        <sz val="11"/>
        <rFont val="Calibri"/>
        <family val="2"/>
        <scheme val="minor"/>
      </rPr>
      <t>NÃO HALOGENADO</t>
    </r>
    <r>
      <rPr>
        <sz val="11"/>
        <rFont val="Calibri"/>
        <family val="2"/>
        <scheme val="minor"/>
      </rPr>
      <t xml:space="preserve"> - FORNECIMENTO E INSTALAÇÃO</t>
    </r>
  </si>
  <si>
    <r>
      <t xml:space="preserve">CABO DE COBRE FLEX. ISOLADO, 6 MM², 450/750V, </t>
    </r>
    <r>
      <rPr>
        <b/>
        <sz val="11"/>
        <rFont val="Calibri"/>
        <family val="2"/>
        <scheme val="minor"/>
      </rPr>
      <t>NÃO HALOGENADO</t>
    </r>
    <r>
      <rPr>
        <sz val="11"/>
        <rFont val="Calibri"/>
        <family val="2"/>
        <scheme val="minor"/>
      </rPr>
      <t xml:space="preserve"> - FORNECIMENTO E INSTALAÇÃO</t>
    </r>
  </si>
  <si>
    <r>
      <t xml:space="preserve">CABO DE COBRE FLEX. ISOLADO, 10 MM², 0,6/1kV, </t>
    </r>
    <r>
      <rPr>
        <b/>
        <sz val="11"/>
        <rFont val="Calibri"/>
        <family val="2"/>
        <scheme val="minor"/>
      </rPr>
      <t>NÃO HALOGENADO</t>
    </r>
    <r>
      <rPr>
        <sz val="11"/>
        <rFont val="Calibri"/>
        <family val="2"/>
        <scheme val="minor"/>
      </rPr>
      <t xml:space="preserve">, PARA CIRCUITOS DE DISTRIBUIÇÃO  - FORNECIMENTO E INSTALAÇÃO </t>
    </r>
  </si>
  <si>
    <r>
      <t xml:space="preserve">CABO DE COBRE FLEX. ISOLADO, 16 MM², 0,6/1kV, </t>
    </r>
    <r>
      <rPr>
        <b/>
        <sz val="11"/>
        <rFont val="Calibri"/>
        <family val="2"/>
        <scheme val="minor"/>
      </rPr>
      <t>NÃO HALOGENADO</t>
    </r>
    <r>
      <rPr>
        <sz val="11"/>
        <rFont val="Calibri"/>
        <family val="2"/>
        <scheme val="minor"/>
      </rPr>
      <t>, PARA CIRCUITOS DE DISTRIBUIÇÃO  - FORNECIMENTO E INSTALAÇÃO</t>
    </r>
  </si>
  <si>
    <r>
      <t xml:space="preserve">CABO DE COBRE FLEX. ISOLADO, 25 MM², 0,6/1kV, </t>
    </r>
    <r>
      <rPr>
        <b/>
        <sz val="11"/>
        <rFont val="Calibri"/>
        <family val="2"/>
        <scheme val="minor"/>
      </rPr>
      <t>NÃO HALOGENADO</t>
    </r>
    <r>
      <rPr>
        <sz val="11"/>
        <rFont val="Calibri"/>
        <family val="2"/>
        <scheme val="minor"/>
      </rPr>
      <t>, PARA CIRCUITOS DE DISTRIBUIÇÃO  - FORNECIMENTO E INSTALAÇÃO</t>
    </r>
  </si>
  <si>
    <r>
      <t xml:space="preserve">APLICAÇÃO MANUAL DE PINTURA COM TINTA ACRÍLICA EM PAREDES, DUAS DEMÃOS, INCLUSO FUNDO PREPARADOR - </t>
    </r>
    <r>
      <rPr>
        <b/>
        <sz val="11"/>
        <rFont val="Calibri"/>
        <family val="2"/>
        <scheme val="minor"/>
      </rPr>
      <t>(COR BRANCA)</t>
    </r>
  </si>
  <si>
    <r>
      <t>APLICAÇÃO MANUAL DE PINTURA COM TINTA ACRÍLICA EM TETO, DUAS DEMÃOS, INCLUSO FUNDO PREPARADOR -</t>
    </r>
    <r>
      <rPr>
        <b/>
        <sz val="11"/>
        <rFont val="Calibri"/>
        <family val="2"/>
        <scheme val="minor"/>
      </rPr>
      <t xml:space="preserve"> (COR BRANCA)</t>
    </r>
  </si>
  <si>
    <r>
      <t xml:space="preserve">REMOÇÃO DE CABOS ELÉTRICOS/LÓGICO/TELEFONE, DE FORMA MANUAL, SEM REAPROVEITAMENTO </t>
    </r>
    <r>
      <rPr>
        <b/>
        <sz val="11"/>
        <rFont val="Calibri"/>
        <family val="2"/>
        <scheme val="minor"/>
      </rPr>
      <t>(DEVE-SE DEIXAR O CABEAMENTO A DISPOSIÇÃO DA PREFEITURA MUNICIPAL PARA RETIRADA)</t>
    </r>
  </si>
  <si>
    <r>
      <t xml:space="preserve">REMOÇÃO DE LUMINÁRIAS, DE FORMA MANUAL COM REAPROVEITAMENTO </t>
    </r>
    <r>
      <rPr>
        <b/>
        <sz val="11"/>
        <rFont val="Calibri"/>
        <family val="2"/>
        <scheme val="minor"/>
      </rPr>
      <t>(DEVE-SE DEIXAR A DISPOSIÇÃO DA PREFEITURA MUNICIPAL PARA RETIRADA)</t>
    </r>
  </si>
  <si>
    <r>
      <t xml:space="preserve">REMOÇÃO/DESINSTALAÇÃO DE APARELHO DE AR CONDICIONADO , COM REAPROVEITAMENTO - </t>
    </r>
    <r>
      <rPr>
        <b/>
        <sz val="11"/>
        <rFont val="Calibri"/>
        <family val="2"/>
        <scheme val="minor"/>
      </rPr>
      <t>(DEVE-SE DEIXAR A DISPOSIÇÃO DA PREFEITURA MUNICIPAL PARA RETIRADA)</t>
    </r>
  </si>
  <si>
    <t>SUPORTE SUSPENSÃO SIMPLES PARA TIRANTE 3/8'', PARA ELETROCALHA 150 MM - FORNECIMENTO E INSTALAÇÃO</t>
  </si>
  <si>
    <r>
      <t xml:space="preserve">LUMINÁRIA PLAFON DE </t>
    </r>
    <r>
      <rPr>
        <b/>
        <sz val="11"/>
        <rFont val="Calibri"/>
        <family val="2"/>
        <scheme val="minor"/>
      </rPr>
      <t>SOBREPOR</t>
    </r>
    <r>
      <rPr>
        <sz val="11"/>
        <rFont val="Calibri"/>
        <family val="2"/>
        <scheme val="minor"/>
      </rPr>
      <t xml:space="preserve"> DE LED, 18W, BIVOLT, MÍNIMO 1.350 LÚMENS, BRANCO FRIO (6.500 K), FATOR DE POTÊNCIA MAIOR QUE 0,92 - FORNECIMENTO E INSTALAÇÃO</t>
    </r>
  </si>
  <si>
    <r>
      <t xml:space="preserve">LUMINÁRIA PLAFON DE </t>
    </r>
    <r>
      <rPr>
        <b/>
        <sz val="11"/>
        <rFont val="Calibri"/>
        <family val="2"/>
        <scheme val="minor"/>
      </rPr>
      <t>EMBUTIR</t>
    </r>
    <r>
      <rPr>
        <sz val="11"/>
        <rFont val="Calibri"/>
        <family val="2"/>
        <scheme val="minor"/>
      </rPr>
      <t xml:space="preserve"> DE LED, 18W, BIVOLT, MÍNIMO 1.350 LÚMENS, BRANCO FRIO (MÍN. 6.000 K), FATOR DE POTÊNCIA MAIOR QUE 0,92 - FORNECIMENTO E INSTALAÇÃO</t>
    </r>
  </si>
  <si>
    <r>
      <t xml:space="preserve">LUMINÁRIA DE </t>
    </r>
    <r>
      <rPr>
        <b/>
        <sz val="11"/>
        <rFont val="Calibri"/>
        <family val="2"/>
        <scheme val="minor"/>
      </rPr>
      <t>EMBUTIR</t>
    </r>
    <r>
      <rPr>
        <sz val="11"/>
        <rFont val="Calibri"/>
        <family val="2"/>
        <scheme val="minor"/>
      </rPr>
      <t xml:space="preserve"> DE LED, QUADRADA 60X60 CM, PARA FORRO MODULAR, 30W/36W, BIVOLT, MÍNIMO 3.600 LÚMENS, BRANCO FRIO (6.500 K), FATOR DE POTÊNCIA MAIOR QUE 0,92 - FORNECIMENTO E INSTALAÇÃO</t>
    </r>
  </si>
  <si>
    <t>m³</t>
  </si>
  <si>
    <r>
      <t xml:space="preserve">LUMINÁRIA DE </t>
    </r>
    <r>
      <rPr>
        <b/>
        <sz val="11"/>
        <rFont val="Calibri"/>
        <family val="2"/>
        <scheme val="minor"/>
      </rPr>
      <t xml:space="preserve">SOBREPOR </t>
    </r>
    <r>
      <rPr>
        <sz val="11"/>
        <rFont val="Calibri"/>
        <family val="2"/>
        <scheme val="minor"/>
      </rPr>
      <t>DE LED, 36W, 120X15 CM, BIVOLT, MÍNIMO 3.500 LÚMENS, BRANCO FRIO (MÍN. 6.000 K), FATOR DE POTÊNCIA MAIOR QUE 0,92 - FORNECIMENTO E INSTALAÇÃO</t>
    </r>
  </si>
  <si>
    <t>5.1</t>
  </si>
  <si>
    <t>5.1.1</t>
  </si>
  <si>
    <t>POSTE TUBULAR EM AÇO, TUBO DE TOPO Ø 63 MM E DE BASE Ø 76 MM, BASE QUADRADA DE 200X200X5 MM, ALTURA DE 6 M, PRETO, COM DUAS LUMINÁRIAS TIPO PÉTALA DE 150W (CADA), IP 67, FLUXO LUMINOSO DE NO MÍNIMO 80 LÚMENS/W, COR BRANCO FRIO (6.500K) - FORNECIMENTO E INSTALAÇÃO</t>
  </si>
  <si>
    <t>TOTAL GLOBAL</t>
  </si>
  <si>
    <t xml:space="preserve">SERVIÇOS TÉCNICOS </t>
  </si>
  <si>
    <t>2.1.2</t>
  </si>
  <si>
    <t>2.3.2</t>
  </si>
  <si>
    <t>2.3.3</t>
  </si>
  <si>
    <t>2.3.4</t>
  </si>
  <si>
    <t>2.3.5</t>
  </si>
  <si>
    <t>2.3.7</t>
  </si>
  <si>
    <t>2.3.8</t>
  </si>
  <si>
    <t>2.3.9</t>
  </si>
  <si>
    <t>2.3.10</t>
  </si>
  <si>
    <t>2.3.11</t>
  </si>
  <si>
    <t>3.4</t>
  </si>
  <si>
    <t>3.4.1</t>
  </si>
  <si>
    <t>3.5</t>
  </si>
  <si>
    <t>3.5.1</t>
  </si>
  <si>
    <t>5.</t>
  </si>
  <si>
    <t>5.1.2</t>
  </si>
  <si>
    <t>5.1.3</t>
  </si>
  <si>
    <t>5.1.4</t>
  </si>
  <si>
    <t>5.1.5</t>
  </si>
  <si>
    <t>5.1.6</t>
  </si>
  <si>
    <t>5.1.7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</si>
  <si>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</si>
  <si>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</si>
  <si>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</si>
  <si>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</si>
  <si>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</si>
  <si>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</si>
  <si>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</si>
  <si>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</si>
  <si>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</si>
  <si>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</si>
  <si>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</si>
  <si>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</si>
  <si>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</si>
  <si>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</si>
  <si>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</si>
  <si>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</si>
  <si>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5.3</t>
  </si>
  <si>
    <t>5.3.1</t>
  </si>
  <si>
    <t>5.3.2</t>
  </si>
  <si>
    <t>5.3.3</t>
  </si>
  <si>
    <t>5.4</t>
  </si>
  <si>
    <t>5.4.1</t>
  </si>
  <si>
    <t>5.4.2</t>
  </si>
  <si>
    <t>5.4.3</t>
  </si>
  <si>
    <t>5.4.4</t>
  </si>
  <si>
    <t>5.5</t>
  </si>
  <si>
    <t>5.5.1</t>
  </si>
  <si>
    <t>5.5.2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</si>
  <si>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</si>
  <si>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</si>
  <si>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</si>
  <si>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</si>
  <si>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</si>
  <si>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</si>
  <si>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</si>
  <si>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</si>
  <si>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5.5.11</t>
  </si>
  <si>
    <t>5.5.12</t>
  </si>
  <si>
    <t>5.6</t>
  </si>
  <si>
    <t>5.6.1</t>
  </si>
  <si>
    <t>5.6.2</t>
  </si>
  <si>
    <t>5.6.3</t>
  </si>
  <si>
    <t>5.6.4</t>
  </si>
  <si>
    <t>5.6.5</t>
  </si>
  <si>
    <t>5.6.6</t>
  </si>
  <si>
    <t>5.6.7</t>
  </si>
  <si>
    <t>5.6.8</t>
  </si>
  <si>
    <t>5.6.9</t>
  </si>
  <si>
    <t>5.6.10</t>
  </si>
  <si>
    <t>5.6.11</t>
  </si>
  <si>
    <t>5.6.12</t>
  </si>
  <si>
    <t>5.6.13</t>
  </si>
  <si>
    <t>5.7</t>
  </si>
  <si>
    <t>5.7.1</t>
  </si>
  <si>
    <t>5.7.2</t>
  </si>
  <si>
    <t>5.7.3</t>
  </si>
  <si>
    <t>5.7.4</t>
  </si>
  <si>
    <t>5.7.5</t>
  </si>
  <si>
    <t>5.7.6</t>
  </si>
  <si>
    <t>5.7.7</t>
  </si>
  <si>
    <t>5.7.8</t>
  </si>
  <si>
    <t>5.7.9</t>
  </si>
  <si>
    <t>5.8</t>
  </si>
  <si>
    <t>5.8.1</t>
  </si>
  <si>
    <t>5.8.2</t>
  </si>
  <si>
    <t>5.8.3</t>
  </si>
  <si>
    <t>5.8.4</t>
  </si>
  <si>
    <t>5.8.5</t>
  </si>
  <si>
    <t>5.8.6</t>
  </si>
  <si>
    <t>5.8.7</t>
  </si>
  <si>
    <t>5.9</t>
  </si>
  <si>
    <t>5.9.1</t>
  </si>
  <si>
    <t>5.9.2</t>
  </si>
  <si>
    <t>5.9.3</t>
  </si>
  <si>
    <t>5.9.4</t>
  </si>
  <si>
    <t>5.10</t>
  </si>
  <si>
    <t>5.10.1</t>
  </si>
  <si>
    <t>5.10.2</t>
  </si>
  <si>
    <t>5.10.3</t>
  </si>
  <si>
    <t>5.10.4</t>
  </si>
  <si>
    <t>5.10.5</t>
  </si>
  <si>
    <t>5.10.6</t>
  </si>
  <si>
    <t>5.10.7</t>
  </si>
  <si>
    <t>5.10.8</t>
  </si>
  <si>
    <t>5.10.9</t>
  </si>
  <si>
    <t>5.11</t>
  </si>
  <si>
    <t>5.11.1</t>
  </si>
  <si>
    <t>5.11.2</t>
  </si>
  <si>
    <t>5.12</t>
  </si>
  <si>
    <t>5.12.1</t>
  </si>
  <si>
    <t>5.12.2</t>
  </si>
  <si>
    <t>5.12.3</t>
  </si>
  <si>
    <t>5.13</t>
  </si>
  <si>
    <t>5.13.1</t>
  </si>
  <si>
    <t>5.13.2</t>
  </si>
  <si>
    <t>5.14</t>
  </si>
  <si>
    <t>5.14.1</t>
  </si>
  <si>
    <t>5.14.2</t>
  </si>
  <si>
    <t>5.14.3</t>
  </si>
  <si>
    <t>8.1</t>
  </si>
  <si>
    <t>8.1.1</t>
  </si>
  <si>
    <t>8.2</t>
  </si>
  <si>
    <t>8.2.1</t>
  </si>
  <si>
    <t>8.3</t>
  </si>
  <si>
    <t>8.3.1</t>
  </si>
  <si>
    <r>
      <t xml:space="preserve">ACOMPANHAMENTO </t>
    </r>
    <r>
      <rPr>
        <b/>
        <i/>
        <sz val="11"/>
        <rFont val="Calibri"/>
        <family val="2"/>
        <scheme val="minor"/>
      </rPr>
      <t>IN LOCO</t>
    </r>
    <r>
      <rPr>
        <b/>
        <sz val="11"/>
        <rFont val="Calibri"/>
        <family val="2"/>
        <scheme val="minor"/>
      </rPr>
      <t xml:space="preserve"> DOS RESPONSÁVEIS TÉCNICOS</t>
    </r>
  </si>
  <si>
    <t>ENGENHEIRO CIVIL PLENO/ARQUITETO COM ENCARGOS COMPLEMENTARES (2h SEMANAIS)</t>
  </si>
  <si>
    <t>BDI CALCULADO FINAL (%):</t>
  </si>
  <si>
    <t>BDI CALCULADO (%):</t>
  </si>
  <si>
    <t>QUADRO DE DISTRIBUIÇÃO DE ENERGIA EM CHAPA DE AÇO GALVANIZADO, DE SOBREPOR, COM BARRAMENTO TRIFÁSICO, PARA 30 DISJUNTORES DIN 150A</t>
  </si>
  <si>
    <t xml:space="preserve">ATERRAMENTO </t>
  </si>
  <si>
    <t>ATERRAMENTO DA EDIFICAÇÃO (MALHA DE TERRA)</t>
  </si>
  <si>
    <t>CORDOALHA DE COBRE NÚ 50 mm², ENTERRADA - FORNECIMENTO E INSTALAÇÃO</t>
  </si>
  <si>
    <t>6.1.2</t>
  </si>
  <si>
    <t>ESCAVAÇÃO MECANIZADA DE VALA COM PROFUNDIDADE ATÉ 1,5 m, RETROESCAVADEIRA (0,26 m³), LARGURA MENOR QUE 0,8 m, EM SOLO DE 1ª CATEGORIA, LOCAIS COM BAIXO NÍVEL DE INTERFERÊNCIA ( Comp: 300 m / largura: 0,5 m / prof: 0,50 m )</t>
  </si>
  <si>
    <t>REMOÇÃO DE PAVIMENTO (PAVER), COM REAPROVEITAMENTO (ILUMINAÇÃO EXTERNA) (Comp.:20,87 m x  Larg.: 0,50 m) E  ATERRAMENTO (Comp: 300 m x Larg: 1,0 m)</t>
  </si>
  <si>
    <t>6.1.3</t>
  </si>
  <si>
    <t>REATERRO MECANIZADO DE VALA COM RETROESCAVADEIRA (0,26 m³), LARGURA MENOR QUE 0,8 m, COM PROFUNDIDADE ATÉ 1,5 m, EM SOLO DE 1ª CATEGORIA, LOCAIS COM BAIXO NÍVEL DE INTERFERÊNCIA ( Comp: 300 m / largura: 0,5 m / prof: 0,50 m )</t>
  </si>
  <si>
    <t>6.1.4</t>
  </si>
  <si>
    <t>CAIXA DE INSPEÇÃO, CIRCULAR EM POLIETILENO, DIÂMETRO INTERNO DE 30 CM - FORNECIMENTO E INSTALAÇÃO</t>
  </si>
  <si>
    <t>6.1.5</t>
  </si>
  <si>
    <t>9.1</t>
  </si>
  <si>
    <t>9.1.1</t>
  </si>
  <si>
    <t>9.1.2</t>
  </si>
  <si>
    <t>9.2</t>
  </si>
  <si>
    <t>9.2.1</t>
  </si>
  <si>
    <t>9.3</t>
  </si>
  <si>
    <t>9.3.1</t>
  </si>
  <si>
    <r>
      <t xml:space="preserve">APLICAÇÃO MANUAL DE PINTURA COM TINTA ACRÍLICA EM PAREDES, DUAS DEMÃOS - </t>
    </r>
    <r>
      <rPr>
        <b/>
        <sz val="11"/>
        <rFont val="Calibri"/>
        <family val="2"/>
        <scheme val="minor"/>
      </rPr>
      <t>(COR A SER DEFINIDA PELA PREFEITURA MUNICIPAL)</t>
    </r>
  </si>
  <si>
    <r>
      <t xml:space="preserve">APLICAÇÃO MANUAL DE MASSA ACRÍLICA EM PANOS DE FACHADA COM PRESENÇA DE VÃOS, DE EDIFÍCIOS DE MÚLTIPLOS PAVIMENTOS, UMA DEMÃO </t>
    </r>
    <r>
      <rPr>
        <b/>
        <sz val="11"/>
        <rFont val="Calibri"/>
        <family val="2"/>
        <scheme val="minor"/>
      </rPr>
      <t>(CORREÇÃO DE FISSURAS)</t>
    </r>
  </si>
  <si>
    <r>
      <t xml:space="preserve">PINTURA COM VERNIZ INCOLOR, BRILHANTE,  EM MADEIRA, 2 DEMÃOS </t>
    </r>
    <r>
      <rPr>
        <b/>
        <sz val="11"/>
        <rFont val="Calibri"/>
        <family val="2"/>
        <scheme val="minor"/>
      </rPr>
      <t xml:space="preserve">(PORTAS) </t>
    </r>
  </si>
  <si>
    <r>
      <t xml:space="preserve">APLICAÇÃO MANUAL DE PINTURA COM TINTA ACRÍLICA EM PAREDES, DUAS DEMÃOS, INCLUSO FUNDO PREPARADOR - (COR BRANCA) </t>
    </r>
    <r>
      <rPr>
        <b/>
        <sz val="11"/>
        <rFont val="Calibri"/>
        <family val="2"/>
        <scheme val="minor"/>
      </rPr>
      <t>(DATA CENTER)</t>
    </r>
  </si>
  <si>
    <t>REASSENTAMENTO DE BLOCO INTERTRAVADO (COMPLEMENTO AOS ITENS 5.9 E 6)</t>
  </si>
  <si>
    <t>REFORMA DA ESCOLA MUNICIPAL DE ENSINO FUNDAMENTAL ARATIBA</t>
  </si>
  <si>
    <r>
      <t xml:space="preserve">PLACA DE OBRA EM CHAPA GALVANINZADA PARA CONSTRUÇÃO CIVIL, ADESIVADA, Nº 22 - FORNECIMENTO E INSTALAÇÃO (DIMENSÕES 2 M X 1,125 M) - </t>
    </r>
    <r>
      <rPr>
        <b/>
        <sz val="11"/>
        <rFont val="Calibri"/>
        <family val="2"/>
        <scheme val="minor"/>
      </rPr>
      <t>CONFORME MODELO DISPONIBILIZADO PELA PREFEITURA MUNICIPAL</t>
    </r>
  </si>
  <si>
    <t>HASTE DE ATERRAMENTO 5/8'' x 3000 mm - FORNECIMENTO E INSTALAÇÃO</t>
  </si>
  <si>
    <t>SINAPI REF. 05/2022 PORTO ALEGRE (DESONERADO)</t>
  </si>
  <si>
    <r>
      <t xml:space="preserve">LUMINÁRIAS E RELÉ FOTOELÉTRICO - </t>
    </r>
    <r>
      <rPr>
        <b/>
        <sz val="11"/>
        <color rgb="FFFF0000"/>
        <rFont val="Calibri"/>
        <family val="2"/>
        <scheme val="minor"/>
      </rPr>
      <t>(AS LUMINÁRIAS DEVERÃO PASSAR PELA APROVAÇÃO DA FISCALIZAÇÃO)</t>
    </r>
  </si>
  <si>
    <r>
      <t xml:space="preserve">LUMINÁRIA  DE </t>
    </r>
    <r>
      <rPr>
        <b/>
        <sz val="11"/>
        <rFont val="Calibri"/>
        <family val="2"/>
        <scheme val="minor"/>
      </rPr>
      <t>SOBREPOR</t>
    </r>
    <r>
      <rPr>
        <sz val="11"/>
        <rFont val="Calibri"/>
        <family val="2"/>
        <scheme val="minor"/>
      </rPr>
      <t xml:space="preserve"> DE LED, QUADRADA 60X60 CM, 30W/36W, BIVOLT, MÍNIMO 3.600 LÚMENS, BRANCO FRIO (6.500 K), FATOR DE POTÊNCIA MAIOR QUE 0,92 - FORNECIMENTO E INSTALAÇÃO</t>
    </r>
  </si>
  <si>
    <r>
      <t xml:space="preserve">CONDUTORES ELÉTRICOS (NÃO HALOGENADOS) - </t>
    </r>
    <r>
      <rPr>
        <b/>
        <sz val="11"/>
        <color rgb="FFFF0000"/>
        <rFont val="Calibri"/>
        <family val="2"/>
        <scheme val="minor"/>
      </rPr>
      <t>(OS CABOS DEVERÃO PASSAR PELA APROVAÇÃO DA FISCALIZAÇÃO)</t>
    </r>
  </si>
  <si>
    <r>
      <t xml:space="preserve">QUADRO DE DISTRIBUIÇÃO DE ENERGIA EM CHAPA DE AÇO GALVANIZADO, DE SOBREPOR, COM </t>
    </r>
    <r>
      <rPr>
        <b/>
        <sz val="11"/>
        <rFont val="Calibri"/>
        <family val="2"/>
        <scheme val="minor"/>
      </rPr>
      <t>BARRAMENTO PRINCIPAL TRIFÁSICO</t>
    </r>
    <r>
      <rPr>
        <sz val="11"/>
        <rFont val="Calibri"/>
        <family val="2"/>
        <scheme val="minor"/>
      </rPr>
      <t xml:space="preserve"> DE 225A E </t>
    </r>
    <r>
      <rPr>
        <b/>
        <sz val="11"/>
        <rFont val="Calibri"/>
        <family val="2"/>
        <scheme val="minor"/>
      </rPr>
      <t>BARRAMENTOS PARCIAIS</t>
    </r>
    <r>
      <rPr>
        <sz val="11"/>
        <rFont val="Calibri"/>
        <family val="2"/>
        <scheme val="minor"/>
      </rPr>
      <t xml:space="preserve"> DE 80A , ESPAÇO PARA 4 DISJUNTORES TRIPOLARES EM CAIXA MOLDADA, DISJUNTOR TRIPOLAR GERAL EM CAIXA MOLDADA E DPS,</t>
    </r>
    <r>
      <rPr>
        <b/>
        <sz val="11"/>
        <rFont val="Calibri"/>
        <family val="2"/>
        <scheme val="minor"/>
      </rPr>
      <t xml:space="preserve"> INCLUSO BARRAMENTO DE NEUTRO E TERRA (NÃO INCLUI OS DISJUNTORES)</t>
    </r>
  </si>
  <si>
    <r>
      <t xml:space="preserve">REMOÇÃO DE DISJUNTORES, DE FORMA MANUAL, COM REAPROVEITAMENTO </t>
    </r>
    <r>
      <rPr>
        <b/>
        <sz val="11"/>
        <rFont val="Calibri"/>
        <family val="2"/>
        <scheme val="minor"/>
      </rPr>
      <t>(DEVE-SE DEIXAR A DISPOSIÇÃO DA PREFEITURA MUNICIPAL PARA RETIRADA)</t>
    </r>
  </si>
  <si>
    <t>FORRO DRYWALL, PARA AMBIENTES COMERCIAIS, INCLUSIVE ESTRUTURA DE FIXAÇÃO (AUDITÓRIO E BANHEIROS)</t>
  </si>
  <si>
    <t>APLICAÇÃO MANUAL MASSA ACRÍLICA EM DRYWALL, DUAS DEMÃOS (INCLUSO CORREÇÕES E LIXAMENTO) - FORRO AUDITÓRIO, BANHEIROS E PAREDES DO DATA CENTER</t>
  </si>
  <si>
    <t>REMOÇÃO DE FORRO DE GESSO DRYWALL/PVC/FIBROMINERAL/CONVENCIONAL, DE FORMA MANUAL, SEM REAPROVEITAMENTO (AUDITÓRIO E BANHEIROS)</t>
  </si>
  <si>
    <t>7.2</t>
  </si>
  <si>
    <t>7.1.2</t>
  </si>
  <si>
    <t>7.1.3</t>
  </si>
  <si>
    <t>(COMPOSIÇÃO REPRESENTATIVA) DO SERVIÇO DE INST. TUBO PVC, SERIE N, ESGOTO PREDIAL, 40 MM - INCLUSO CONEXÕES, CORTES E FIXAÇÕES</t>
  </si>
  <si>
    <t xml:space="preserve">(COMPOSIÇÃO REPRESENTATIVA) DO SERVIÇO DE INST. TUBO PVC, SERIE N, ESGOTO PREDIAL, 100 MM - INCLUSO CONEXÕES, CORTES E FIXAÇÕES </t>
  </si>
  <si>
    <t>5.15</t>
  </si>
  <si>
    <t>5.15.1</t>
  </si>
  <si>
    <t>VB.</t>
  </si>
  <si>
    <t>MANUTENÇÃO EM INSTALAÇÕES HIDROSSANITÁRIAS</t>
  </si>
  <si>
    <t>INSTALAÇÕES HIDROSSANITÁRIAS</t>
  </si>
  <si>
    <t>7.1.4</t>
  </si>
  <si>
    <t xml:space="preserve">ARRUELAS, BUCHAS, PARAFUSOS E PORCAS </t>
  </si>
  <si>
    <t>(COMPOSIÇÃO REPRESENTATIVA) DO SERVIÇO DE INST. TUBO PVC SOLDÁVEL, ÁGUA FRIA, 25 MM - INCLUSO CONEXÕES, CORTES E FIXAÇÕES</t>
  </si>
  <si>
    <t>Local/Data</t>
  </si>
  <si>
    <t>DIGITAR NOME DA EMPRESA E CNPJ</t>
  </si>
  <si>
    <t>IMPRESSÃO DA PLANILHA ORÇAMENTÁRIA EM FORMATO A3</t>
  </si>
  <si>
    <t>EMPRESA E CNPJ / LOGO</t>
  </si>
  <si>
    <t>LOGO MARCA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</si>
</sst>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1"/>
      <color rgb="FFFF0000"/>
      <name val="Calibri"/>
      <family val="2"/>
      <scheme val="minor"/>
    </font>
    <font>
      <sz val="10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Times New Roman"/>
      <family val="1"/>
    </font>
    <font>
      <b/>
      <sz val="22"/>
      <color rgb="FFFF000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medium">
        <color indexed="64"/>
      </right>
      <top/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3F3F3F"/>
      </right>
      <top/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/>
      <diagonal/>
    </border>
    <border>
      <left style="thin">
        <color rgb="FF3F3F3F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54" applyNumberFormat="0" applyFont="0" applyAlignment="0" applyProtection="0"/>
  </cellStyleXfs>
  <cellXfs count="228">
    <xf numFmtId="0" fontId="0" fillId="0" borderId="0" xfId="0"/>
    <xf numFmtId="44" fontId="4" fillId="3" borderId="8" xfId="4" applyNumberFormat="1" applyFont="1" applyBorder="1" applyAlignment="1">
      <alignment vertical="center"/>
    </xf>
    <xf numFmtId="0" fontId="4" fillId="2" borderId="7" xfId="3" applyFont="1" applyBorder="1" applyAlignment="1">
      <alignment horizontal="left" vertical="center"/>
    </xf>
    <xf numFmtId="44" fontId="4" fillId="2" borderId="8" xfId="3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4" fontId="4" fillId="3" borderId="4" xfId="4" applyNumberFormat="1" applyFont="1" applyBorder="1" applyAlignment="1">
      <alignment vertical="center"/>
    </xf>
    <xf numFmtId="0" fontId="5" fillId="0" borderId="5" xfId="0" quotePrefix="1" applyFont="1" applyBorder="1" applyAlignment="1">
      <alignment horizontal="left" vertical="center" wrapText="1"/>
    </xf>
    <xf numFmtId="44" fontId="4" fillId="2" borderId="4" xfId="3" applyNumberFormat="1" applyFont="1" applyBorder="1" applyAlignment="1">
      <alignment vertical="center"/>
    </xf>
    <xf numFmtId="4" fontId="0" fillId="0" borderId="0" xfId="0" applyNumberFormat="1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4" fontId="8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6" applyAlignment="1"/>
    <xf numFmtId="44" fontId="0" fillId="0" borderId="0" xfId="0" applyNumberFormat="1"/>
    <xf numFmtId="0" fontId="0" fillId="0" borderId="0" xfId="0" applyBorder="1"/>
    <xf numFmtId="0" fontId="0" fillId="0" borderId="0" xfId="0" applyFont="1" applyBorder="1" applyAlignment="1">
      <alignment vertical="center"/>
    </xf>
    <xf numFmtId="0" fontId="0" fillId="0" borderId="0" xfId="0" applyFont="1" applyBorder="1"/>
    <xf numFmtId="0" fontId="7" fillId="0" borderId="0" xfId="6" applyBorder="1" applyAlignment="1"/>
    <xf numFmtId="10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4" fillId="0" borderId="0" xfId="0" applyFont="1" applyAlignment="1">
      <alignment horizontal="center" vertical="center"/>
    </xf>
    <xf numFmtId="44" fontId="5" fillId="0" borderId="9" xfId="1" applyFont="1" applyBorder="1" applyAlignment="1">
      <alignment horizontal="left" vertical="center"/>
    </xf>
    <xf numFmtId="9" fontId="5" fillId="0" borderId="9" xfId="2" applyFont="1" applyBorder="1" applyAlignment="1">
      <alignment horizontal="center" vertical="center"/>
    </xf>
    <xf numFmtId="44" fontId="5" fillId="0" borderId="9" xfId="1" applyFont="1" applyBorder="1" applyAlignment="1">
      <alignment horizontal="center" vertical="center"/>
    </xf>
    <xf numFmtId="9" fontId="5" fillId="0" borderId="25" xfId="2" applyFont="1" applyBorder="1" applyAlignment="1">
      <alignment horizontal="center" vertical="center"/>
    </xf>
    <xf numFmtId="9" fontId="5" fillId="0" borderId="5" xfId="2" applyFont="1" applyBorder="1" applyAlignment="1">
      <alignment horizontal="center" vertical="center"/>
    </xf>
    <xf numFmtId="44" fontId="5" fillId="0" borderId="5" xfId="1" applyFont="1" applyBorder="1" applyAlignment="1">
      <alignment horizontal="left" vertical="center"/>
    </xf>
    <xf numFmtId="9" fontId="5" fillId="0" borderId="26" xfId="2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0" fontId="5" fillId="0" borderId="5" xfId="0" quotePrefix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4" fillId="2" borderId="3" xfId="3" applyFont="1" applyBorder="1" applyAlignment="1">
      <alignment horizontal="left" vertical="center"/>
    </xf>
    <xf numFmtId="0" fontId="4" fillId="3" borderId="3" xfId="4" applyFont="1" applyBorder="1" applyAlignment="1">
      <alignment horizontal="left" vertical="center"/>
    </xf>
    <xf numFmtId="0" fontId="4" fillId="3" borderId="7" xfId="4" applyFont="1" applyBorder="1" applyAlignment="1">
      <alignment horizontal="left" vertical="center"/>
    </xf>
    <xf numFmtId="0" fontId="4" fillId="2" borderId="1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0" borderId="39" xfId="0" applyFont="1" applyBorder="1"/>
    <xf numFmtId="0" fontId="5" fillId="0" borderId="0" xfId="0" applyFont="1" applyBorder="1"/>
    <xf numFmtId="0" fontId="5" fillId="0" borderId="40" xfId="0" applyFont="1" applyBorder="1"/>
    <xf numFmtId="164" fontId="0" fillId="0" borderId="0" xfId="2" applyNumberFormat="1" applyFont="1" applyAlignment="1">
      <alignment horizontal="center" vertical="center"/>
    </xf>
    <xf numFmtId="164" fontId="0" fillId="0" borderId="0" xfId="0" applyNumberFormat="1"/>
    <xf numFmtId="44" fontId="5" fillId="0" borderId="0" xfId="0" applyNumberFormat="1" applyFont="1" applyAlignment="1"/>
    <xf numFmtId="10" fontId="0" fillId="0" borderId="0" xfId="2" applyNumberFormat="1" applyFont="1" applyAlignment="1">
      <alignment horizontal="center" vertical="center"/>
    </xf>
    <xf numFmtId="0" fontId="4" fillId="5" borderId="37" xfId="10" applyFont="1" applyBorder="1" applyAlignment="1">
      <alignment vertical="center"/>
    </xf>
    <xf numFmtId="0" fontId="4" fillId="5" borderId="38" xfId="10" applyFont="1" applyBorder="1" applyAlignment="1">
      <alignment vertical="center"/>
    </xf>
    <xf numFmtId="0" fontId="4" fillId="5" borderId="39" xfId="10" applyFont="1" applyBorder="1" applyAlignment="1">
      <alignment vertical="center"/>
    </xf>
    <xf numFmtId="0" fontId="4" fillId="5" borderId="0" xfId="10" applyFont="1" applyBorder="1" applyAlignment="1">
      <alignment vertical="center"/>
    </xf>
    <xf numFmtId="0" fontId="4" fillId="5" borderId="6" xfId="10" applyFont="1" applyBorder="1" applyAlignment="1">
      <alignment vertical="center"/>
    </xf>
    <xf numFmtId="0" fontId="4" fillId="5" borderId="7" xfId="10" applyFont="1" applyBorder="1" applyAlignment="1">
      <alignment vertical="center"/>
    </xf>
    <xf numFmtId="0" fontId="4" fillId="5" borderId="5" xfId="10" applyFont="1" applyBorder="1" applyAlignment="1">
      <alignment vertical="center"/>
    </xf>
    <xf numFmtId="44" fontId="4" fillId="6" borderId="5" xfId="11" applyNumberFormat="1" applyFont="1" applyBorder="1"/>
    <xf numFmtId="44" fontId="4" fillId="6" borderId="5" xfId="11" applyNumberFormat="1" applyFont="1" applyBorder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7" xfId="4" applyFont="1" applyBorder="1" applyAlignment="1">
      <alignment horizontal="left" vertical="center"/>
    </xf>
    <xf numFmtId="44" fontId="5" fillId="0" borderId="5" xfId="1" applyFont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4" fillId="2" borderId="44" xfId="3" applyFont="1" applyBorder="1" applyAlignment="1">
      <alignment horizontal="center" vertical="center"/>
    </xf>
    <xf numFmtId="0" fontId="4" fillId="2" borderId="45" xfId="3" applyFont="1" applyBorder="1" applyAlignment="1">
      <alignment horizontal="center" vertical="center"/>
    </xf>
    <xf numFmtId="0" fontId="4" fillId="2" borderId="45" xfId="3" applyFont="1" applyBorder="1" applyAlignment="1">
      <alignment horizontal="center" vertical="center" wrapText="1"/>
    </xf>
    <xf numFmtId="44" fontId="3" fillId="0" borderId="35" xfId="1" applyFont="1" applyBorder="1" applyAlignment="1">
      <alignment horizontal="center" vertical="center"/>
    </xf>
    <xf numFmtId="44" fontId="2" fillId="2" borderId="46" xfId="3" applyNumberFormat="1" applyBorder="1" applyAlignment="1">
      <alignment horizontal="left" vertical="center"/>
    </xf>
    <xf numFmtId="10" fontId="2" fillId="2" borderId="46" xfId="3" applyNumberFormat="1" applyBorder="1" applyAlignment="1">
      <alignment horizontal="center" vertical="center"/>
    </xf>
    <xf numFmtId="44" fontId="5" fillId="0" borderId="24" xfId="1" applyFont="1" applyBorder="1" applyAlignment="1">
      <alignment horizontal="center" vertical="center"/>
    </xf>
    <xf numFmtId="9" fontId="5" fillId="0" borderId="24" xfId="2" applyFont="1" applyBorder="1" applyAlignment="1">
      <alignment horizontal="center" vertical="center"/>
    </xf>
    <xf numFmtId="10" fontId="2" fillId="2" borderId="49" xfId="3" applyNumberFormat="1" applyBorder="1" applyAlignment="1">
      <alignment horizontal="center" vertical="center"/>
    </xf>
    <xf numFmtId="44" fontId="2" fillId="2" borderId="45" xfId="3" applyNumberFormat="1" applyBorder="1" applyAlignment="1">
      <alignment horizontal="left" vertical="center"/>
    </xf>
    <xf numFmtId="10" fontId="2" fillId="2" borderId="45" xfId="3" applyNumberFormat="1" applyBorder="1" applyAlignment="1">
      <alignment horizontal="center" vertical="center"/>
    </xf>
    <xf numFmtId="9" fontId="2" fillId="2" borderId="51" xfId="3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5" fillId="0" borderId="5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4" fillId="2" borderId="3" xfId="3" applyFont="1" applyBorder="1" applyAlignment="1">
      <alignment horizontal="left" vertical="center"/>
    </xf>
    <xf numFmtId="0" fontId="4" fillId="3" borderId="3" xfId="4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44" fontId="5" fillId="0" borderId="5" xfId="1" applyFont="1" applyBorder="1" applyAlignment="1">
      <alignment horizontal="center" vertical="center"/>
    </xf>
    <xf numFmtId="0" fontId="4" fillId="2" borderId="3" xfId="3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44" fontId="5" fillId="0" borderId="5" xfId="1" applyFont="1" applyBorder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0" fontId="4" fillId="5" borderId="5" xfId="2" applyNumberFormat="1" applyFont="1" applyFill="1" applyBorder="1" applyAlignment="1">
      <alignment horizontal="center" vertical="center"/>
    </xf>
    <xf numFmtId="10" fontId="4" fillId="5" borderId="5" xfId="10" applyNumberFormat="1" applyFont="1" applyBorder="1" applyAlignment="1">
      <alignment horizontal="center" vertical="center"/>
    </xf>
    <xf numFmtId="0" fontId="7" fillId="0" borderId="0" xfId="6" applyFont="1" applyBorder="1" applyAlignment="1"/>
    <xf numFmtId="0" fontId="4" fillId="5" borderId="11" xfId="10" applyFont="1" applyBorder="1" applyAlignment="1">
      <alignment horizontal="center" vertical="center"/>
    </xf>
    <xf numFmtId="0" fontId="4" fillId="5" borderId="12" xfId="1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4" fillId="5" borderId="15" xfId="10" applyFont="1" applyBorder="1" applyAlignment="1">
      <alignment horizontal="center" vertical="center"/>
    </xf>
    <xf numFmtId="0" fontId="4" fillId="5" borderId="16" xfId="1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4" fillId="5" borderId="17" xfId="10" applyFont="1" applyBorder="1" applyAlignment="1">
      <alignment horizontal="left" vertical="center"/>
    </xf>
    <xf numFmtId="0" fontId="4" fillId="5" borderId="18" xfId="10" applyFont="1" applyBorder="1" applyAlignment="1">
      <alignment horizontal="left" vertical="center"/>
    </xf>
    <xf numFmtId="43" fontId="4" fillId="5" borderId="18" xfId="10" applyNumberFormat="1" applyFont="1" applyBorder="1" applyAlignment="1">
      <alignment horizontal="center" vertical="center"/>
    </xf>
    <xf numFmtId="43" fontId="4" fillId="5" borderId="19" xfId="10" applyNumberFormat="1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3" fontId="5" fillId="0" borderId="18" xfId="0" applyNumberFormat="1" applyFont="1" applyBorder="1" applyAlignment="1">
      <alignment vertical="center"/>
    </xf>
    <xf numFmtId="43" fontId="5" fillId="0" borderId="19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43" fontId="5" fillId="0" borderId="18" xfId="0" applyNumberFormat="1" applyFont="1" applyBorder="1" applyAlignment="1">
      <alignment horizontal="right" vertical="center"/>
    </xf>
    <xf numFmtId="43" fontId="5" fillId="0" borderId="19" xfId="0" applyNumberFormat="1" applyFont="1" applyBorder="1" applyAlignment="1">
      <alignment horizontal="center" vertical="center"/>
    </xf>
    <xf numFmtId="43" fontId="4" fillId="5" borderId="0" xfId="1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vertical="center"/>
    </xf>
    <xf numFmtId="2" fontId="5" fillId="0" borderId="19" xfId="0" applyNumberFormat="1" applyFont="1" applyBorder="1" applyAlignment="1">
      <alignment vertical="center"/>
    </xf>
    <xf numFmtId="2" fontId="4" fillId="5" borderId="29" xfId="10" applyNumberFormat="1" applyFont="1" applyBorder="1" applyAlignment="1">
      <alignment horizontal="center" vertical="center"/>
    </xf>
    <xf numFmtId="2" fontId="4" fillId="5" borderId="30" xfId="10" applyNumberFormat="1" applyFont="1" applyBorder="1" applyAlignment="1">
      <alignment horizontal="righ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10" fontId="4" fillId="2" borderId="57" xfId="3" applyNumberFormat="1" applyFont="1" applyBorder="1" applyAlignment="1">
      <alignment horizontal="center" vertical="center"/>
    </xf>
    <xf numFmtId="0" fontId="4" fillId="2" borderId="58" xfId="3" applyFont="1" applyBorder="1" applyAlignment="1">
      <alignment horizontal="center" vertical="center" wrapText="1"/>
    </xf>
    <xf numFmtId="44" fontId="0" fillId="0" borderId="0" xfId="1" applyFont="1" applyBorder="1"/>
    <xf numFmtId="0" fontId="3" fillId="0" borderId="59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44" fontId="0" fillId="0" borderId="60" xfId="1" applyFont="1" applyBorder="1"/>
    <xf numFmtId="44" fontId="0" fillId="0" borderId="0" xfId="1" applyFont="1" applyBorder="1" applyAlignment="1">
      <alignment vertical="center"/>
    </xf>
    <xf numFmtId="10" fontId="5" fillId="7" borderId="5" xfId="12" applyNumberFormat="1" applyFont="1" applyBorder="1" applyAlignment="1" applyProtection="1">
      <alignment horizontal="center" vertical="center"/>
      <protection locked="0"/>
    </xf>
    <xf numFmtId="44" fontId="0" fillId="7" borderId="5" xfId="12" applyNumberFormat="1" applyFont="1" applyBorder="1" applyAlignment="1" applyProtection="1">
      <alignment horizontal="center" vertical="center"/>
      <protection locked="0"/>
    </xf>
    <xf numFmtId="44" fontId="0" fillId="7" borderId="5" xfId="12" applyNumberFormat="1" applyFont="1" applyBorder="1" applyAlignment="1" applyProtection="1">
      <alignment horizontal="center"/>
      <protection locked="0"/>
    </xf>
    <xf numFmtId="44" fontId="0" fillId="7" borderId="59" xfId="12" applyNumberFormat="1" applyFont="1" applyBorder="1" applyAlignment="1" applyProtection="1">
      <alignment horizontal="center"/>
      <protection locked="0"/>
    </xf>
    <xf numFmtId="44" fontId="0" fillId="7" borderId="5" xfId="12" applyNumberFormat="1" applyFont="1" applyBorder="1" applyProtection="1">
      <protection locked="0"/>
    </xf>
    <xf numFmtId="44" fontId="5" fillId="7" borderId="5" xfId="12" applyNumberFormat="1" applyFont="1" applyBorder="1" applyAlignment="1" applyProtection="1">
      <alignment horizontal="center" vertical="center"/>
      <protection locked="0"/>
    </xf>
    <xf numFmtId="44" fontId="0" fillId="7" borderId="59" xfId="12" applyNumberFormat="1" applyFont="1" applyBorder="1" applyAlignment="1" applyProtection="1">
      <alignment horizontal="center" vertical="center"/>
      <protection locked="0"/>
    </xf>
    <xf numFmtId="0" fontId="0" fillId="7" borderId="5" xfId="12" applyFont="1" applyBorder="1" applyAlignment="1" applyProtection="1">
      <alignment horizontal="center" vertical="center"/>
      <protection locked="0"/>
    </xf>
    <xf numFmtId="44" fontId="0" fillId="7" borderId="5" xfId="1" applyFont="1" applyFill="1" applyBorder="1" applyAlignment="1" applyProtection="1">
      <alignment horizontal="center" vertical="center"/>
      <protection locked="0"/>
    </xf>
    <xf numFmtId="44" fontId="1" fillId="7" borderId="5" xfId="12" applyNumberFormat="1" applyFont="1" applyBorder="1" applyAlignment="1" applyProtection="1">
      <alignment horizontal="center" vertical="center"/>
      <protection locked="0"/>
    </xf>
    <xf numFmtId="44" fontId="0" fillId="7" borderId="59" xfId="1" applyFont="1" applyFill="1" applyBorder="1" applyAlignment="1" applyProtection="1">
      <alignment horizontal="center" vertical="center"/>
      <protection locked="0"/>
    </xf>
    <xf numFmtId="44" fontId="15" fillId="0" borderId="0" xfId="0" applyNumberFormat="1" applyFont="1" applyAlignment="1">
      <alignment horizontal="center" vertical="center"/>
    </xf>
    <xf numFmtId="0" fontId="15" fillId="0" borderId="0" xfId="0" applyFont="1"/>
    <xf numFmtId="44" fontId="16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4" fillId="5" borderId="28" xfId="10" applyFont="1" applyBorder="1" applyAlignment="1">
      <alignment horizontal="right" vertical="center"/>
    </xf>
    <xf numFmtId="0" fontId="4" fillId="5" borderId="29" xfId="10" applyFont="1" applyBorder="1" applyAlignment="1">
      <alignment horizontal="right" vertical="center"/>
    </xf>
    <xf numFmtId="0" fontId="4" fillId="5" borderId="31" xfId="10" applyFont="1" applyBorder="1" applyAlignment="1">
      <alignment horizontal="center" vertical="center"/>
    </xf>
    <xf numFmtId="0" fontId="4" fillId="5" borderId="32" xfId="10" applyFont="1" applyBorder="1" applyAlignment="1">
      <alignment horizontal="center" vertical="center"/>
    </xf>
    <xf numFmtId="0" fontId="4" fillId="5" borderId="33" xfId="10" applyFont="1" applyBorder="1" applyAlignment="1">
      <alignment horizontal="center" vertical="center"/>
    </xf>
    <xf numFmtId="0" fontId="4" fillId="5" borderId="34" xfId="10" applyFont="1" applyBorder="1" applyAlignment="1">
      <alignment horizontal="center" vertical="center"/>
    </xf>
    <xf numFmtId="0" fontId="4" fillId="5" borderId="35" xfId="10" applyFont="1" applyBorder="1" applyAlignment="1">
      <alignment horizontal="center" vertical="center"/>
    </xf>
    <xf numFmtId="0" fontId="4" fillId="5" borderId="36" xfId="10" applyFont="1" applyBorder="1" applyAlignment="1">
      <alignment horizontal="center" vertical="center"/>
    </xf>
    <xf numFmtId="0" fontId="4" fillId="4" borderId="28" xfId="5" applyFont="1" applyBorder="1" applyAlignment="1">
      <alignment horizontal="center" vertical="center"/>
    </xf>
    <xf numFmtId="0" fontId="4" fillId="4" borderId="29" xfId="5" applyFont="1" applyBorder="1" applyAlignment="1">
      <alignment horizontal="center" vertical="center"/>
    </xf>
    <xf numFmtId="0" fontId="4" fillId="4" borderId="30" xfId="5" applyFont="1" applyBorder="1" applyAlignment="1">
      <alignment horizontal="center" vertical="center"/>
    </xf>
    <xf numFmtId="0" fontId="4" fillId="5" borderId="10" xfId="10" applyFont="1" applyBorder="1" applyAlignment="1">
      <alignment horizontal="center" vertical="center"/>
    </xf>
    <xf numFmtId="0" fontId="4" fillId="5" borderId="14" xfId="10" applyFont="1" applyBorder="1" applyAlignment="1">
      <alignment horizontal="center" vertical="center"/>
    </xf>
    <xf numFmtId="0" fontId="4" fillId="5" borderId="11" xfId="10" applyFont="1" applyBorder="1" applyAlignment="1">
      <alignment horizontal="center" vertical="center"/>
    </xf>
    <xf numFmtId="0" fontId="4" fillId="5" borderId="15" xfId="1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4" fillId="5" borderId="28" xfId="10" applyFont="1" applyBorder="1" applyAlignment="1">
      <alignment horizontal="center"/>
    </xf>
    <xf numFmtId="0" fontId="4" fillId="5" borderId="29" xfId="10" applyFont="1" applyBorder="1" applyAlignment="1">
      <alignment horizontal="center"/>
    </xf>
    <xf numFmtId="0" fontId="4" fillId="5" borderId="30" xfId="10" applyFont="1" applyBorder="1" applyAlignment="1">
      <alignment horizontal="center"/>
    </xf>
    <xf numFmtId="0" fontId="4" fillId="5" borderId="29" xfId="10" applyFont="1" applyBorder="1"/>
    <xf numFmtId="0" fontId="4" fillId="5" borderId="30" xfId="10" applyFont="1" applyBorder="1"/>
    <xf numFmtId="0" fontId="3" fillId="0" borderId="0" xfId="0" applyFont="1" applyAlignment="1">
      <alignment horizontal="center" vertical="center"/>
    </xf>
    <xf numFmtId="0" fontId="14" fillId="8" borderId="37" xfId="0" applyFont="1" applyFill="1" applyBorder="1" applyAlignment="1">
      <alignment horizontal="center" vertical="center"/>
    </xf>
    <xf numFmtId="0" fontId="14" fillId="8" borderId="38" xfId="0" applyFont="1" applyFill="1" applyBorder="1" applyAlignment="1">
      <alignment horizontal="center" vertical="center"/>
    </xf>
    <xf numFmtId="0" fontId="14" fillId="8" borderId="55" xfId="0" applyFont="1" applyFill="1" applyBorder="1" applyAlignment="1">
      <alignment horizontal="center" vertical="center"/>
    </xf>
    <xf numFmtId="0" fontId="14" fillId="8" borderId="39" xfId="0" applyFont="1" applyFill="1" applyBorder="1" applyAlignment="1">
      <alignment horizontal="center" vertical="center"/>
    </xf>
    <xf numFmtId="0" fontId="14" fillId="8" borderId="0" xfId="0" applyFont="1" applyFill="1" applyBorder="1" applyAlignment="1">
      <alignment horizontal="center" vertical="center"/>
    </xf>
    <xf numFmtId="0" fontId="14" fillId="8" borderId="40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0" fontId="4" fillId="2" borderId="3" xfId="3" applyFont="1" applyBorder="1" applyAlignment="1">
      <alignment horizontal="left" vertical="center"/>
    </xf>
    <xf numFmtId="0" fontId="4" fillId="3" borderId="3" xfId="4" applyFont="1" applyBorder="1" applyAlignment="1">
      <alignment horizontal="left" vertical="center"/>
    </xf>
    <xf numFmtId="0" fontId="4" fillId="2" borderId="2" xfId="3" applyFont="1" applyBorder="1" applyAlignment="1">
      <alignment horizontal="left" vertical="center"/>
    </xf>
    <xf numFmtId="0" fontId="4" fillId="3" borderId="2" xfId="4" applyFont="1" applyBorder="1" applyAlignment="1">
      <alignment horizontal="left" vertical="center"/>
    </xf>
    <xf numFmtId="0" fontId="5" fillId="7" borderId="61" xfId="12" applyFont="1" applyBorder="1" applyAlignment="1" applyProtection="1">
      <alignment horizontal="center" vertical="center"/>
      <protection locked="0"/>
    </xf>
    <xf numFmtId="0" fontId="5" fillId="7" borderId="62" xfId="12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2" borderId="42" xfId="3" applyFont="1" applyBorder="1" applyAlignment="1">
      <alignment horizontal="center" vertical="center"/>
    </xf>
    <xf numFmtId="0" fontId="4" fillId="2" borderId="1" xfId="3" applyFont="1" applyBorder="1" applyAlignment="1">
      <alignment horizontal="center" vertical="center"/>
    </xf>
    <xf numFmtId="0" fontId="4" fillId="2" borderId="1" xfId="3" applyFont="1" applyBorder="1" applyAlignment="1">
      <alignment horizontal="center" vertical="center" wrapText="1"/>
    </xf>
    <xf numFmtId="0" fontId="4" fillId="2" borderId="43" xfId="3" applyFont="1" applyBorder="1" applyAlignment="1">
      <alignment horizontal="center" vertical="center"/>
    </xf>
    <xf numFmtId="0" fontId="5" fillId="2" borderId="42" xfId="3" applyFont="1" applyBorder="1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4" fillId="2" borderId="45" xfId="3" applyFont="1" applyBorder="1" applyAlignment="1">
      <alignment horizontal="center" vertical="center"/>
    </xf>
    <xf numFmtId="0" fontId="4" fillId="2" borderId="56" xfId="3" applyFont="1" applyBorder="1" applyAlignment="1">
      <alignment horizontal="center" vertical="center" wrapText="1"/>
    </xf>
    <xf numFmtId="0" fontId="4" fillId="3" borderId="6" xfId="4" applyFont="1" applyBorder="1" applyAlignment="1">
      <alignment horizontal="left" vertical="center"/>
    </xf>
    <xf numFmtId="0" fontId="4" fillId="3" borderId="7" xfId="4" applyFont="1" applyBorder="1" applyAlignment="1">
      <alignment horizontal="left" vertical="center"/>
    </xf>
    <xf numFmtId="0" fontId="4" fillId="7" borderId="54" xfId="12" applyFont="1" applyAlignment="1" applyProtection="1">
      <alignment horizontal="center" vertical="center"/>
      <protection locked="0"/>
    </xf>
    <xf numFmtId="0" fontId="3" fillId="0" borderId="29" xfId="0" applyFont="1" applyBorder="1" applyAlignment="1">
      <alignment horizontal="center" vertical="center"/>
    </xf>
    <xf numFmtId="0" fontId="5" fillId="0" borderId="41" xfId="0" applyFont="1" applyBorder="1"/>
    <xf numFmtId="0" fontId="5" fillId="0" borderId="5" xfId="0" applyFont="1" applyBorder="1"/>
    <xf numFmtId="0" fontId="5" fillId="0" borderId="27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2" fillId="2" borderId="53" xfId="3" applyBorder="1" applyAlignment="1">
      <alignment horizontal="left" vertical="center"/>
    </xf>
    <xf numFmtId="0" fontId="2" fillId="2" borderId="46" xfId="3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5" fillId="0" borderId="5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3" fillId="5" borderId="20" xfId="10" applyFont="1" applyBorder="1" applyAlignment="1">
      <alignment horizontal="center" vertical="center"/>
    </xf>
    <xf numFmtId="0" fontId="3" fillId="5" borderId="21" xfId="10" applyFont="1" applyBorder="1" applyAlignment="1">
      <alignment horizontal="center" vertical="center"/>
    </xf>
    <xf numFmtId="0" fontId="3" fillId="5" borderId="22" xfId="10" applyFont="1" applyBorder="1" applyAlignment="1">
      <alignment horizontal="center" vertical="center"/>
    </xf>
    <xf numFmtId="0" fontId="2" fillId="2" borderId="47" xfId="3" applyBorder="1" applyAlignment="1">
      <alignment horizontal="center" vertical="center"/>
    </xf>
    <xf numFmtId="0" fontId="2" fillId="2" borderId="1" xfId="3" applyBorder="1" applyAlignment="1">
      <alignment horizontal="center" vertical="center"/>
    </xf>
    <xf numFmtId="0" fontId="2" fillId="2" borderId="50" xfId="3" applyBorder="1" applyAlignment="1">
      <alignment horizontal="center" vertical="center"/>
    </xf>
    <xf numFmtId="0" fontId="2" fillId="2" borderId="45" xfId="3" applyBorder="1" applyAlignment="1">
      <alignment horizontal="center" vertical="center"/>
    </xf>
    <xf numFmtId="0" fontId="2" fillId="2" borderId="48" xfId="3" applyBorder="1" applyAlignment="1">
      <alignment horizontal="center" vertical="center"/>
    </xf>
    <xf numFmtId="0" fontId="2" fillId="2" borderId="51" xfId="3" applyBorder="1" applyAlignment="1">
      <alignment horizontal="center" vertical="center"/>
    </xf>
    <xf numFmtId="0" fontId="2" fillId="2" borderId="50" xfId="3" applyBorder="1" applyAlignment="1">
      <alignment horizontal="left" vertical="center"/>
    </xf>
    <xf numFmtId="0" fontId="2" fillId="2" borderId="45" xfId="3" applyBorder="1" applyAlignment="1">
      <alignment horizontal="left" vertical="center"/>
    </xf>
    <xf numFmtId="0" fontId="5" fillId="0" borderId="23" xfId="0" applyFont="1" applyBorder="1"/>
    <xf numFmtId="0" fontId="5" fillId="0" borderId="24" xfId="0" applyFont="1" applyBorder="1"/>
  </cellXfs>
  <cellStyles count="13">
    <cellStyle name="40% - Ênfase1" xfId="10" builtinId="31"/>
    <cellStyle name="40% - Ênfase3" xfId="11" builtinId="39"/>
    <cellStyle name="40% - Ênfase5" xfId="4" builtinId="47"/>
    <cellStyle name="Ênfase3" xfId="5" builtinId="37"/>
    <cellStyle name="Moeda" xfId="1" builtinId="4"/>
    <cellStyle name="Moeda 2" xfId="8"/>
    <cellStyle name="Normal" xfId="0" builtinId="0"/>
    <cellStyle name="Normal 2" xfId="6"/>
    <cellStyle name="Normal 3" xfId="7"/>
    <cellStyle name="Nota" xfId="12" builtinId="10"/>
    <cellStyle name="Porcentagem" xfId="2" builtinId="5"/>
    <cellStyle name="Porcentagem 2" xfId="9"/>
    <cellStyle name="Saída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4285193</xdr:colOff>
      <xdr:row>0</xdr:row>
      <xdr:rowOff>116418</xdr:rowOff>
    </xdr:from>
    <xdr:to>
      <xdr:col>6</xdr:col>
      <xdr:colOff>275168</xdr:colOff>
      <xdr:row>0</xdr:row>
      <xdr:rowOff>839315</xdr:rowOff>
    </xdr:to>
    <xdr:pic>
      <xdr:nvPicPr>
        <xdr:cNvPr id="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1693" y="116418"/>
          <a:ext cx="2318808" cy="7228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BreakPreview" zoomScaleNormal="100" zoomScaleSheetLayoutView="100" workbookViewId="0">
      <selection activeCell="H41" sqref="H41"/>
    </sheetView>
  </sheetViews>
  <sheetFormatPr defaultRowHeight="15" x14ac:dyDescent="0.25"/>
  <cols>
    <col min="1" max="1" width="8.42578125" customWidth="1"/>
    <col min="2" max="2" width="7.5703125" customWidth="1"/>
    <col min="4" max="4" width="28.7109375" customWidth="1"/>
    <col min="5" max="5" width="17" customWidth="1"/>
    <col min="6" max="6" width="17.140625" customWidth="1"/>
    <col min="7" max="7" width="8.140625" customWidth="1"/>
    <col min="8" max="8" width="7.85546875" customWidth="1"/>
  </cols>
  <sheetData>
    <row r="1" spans="1:16" x14ac:dyDescent="0.25">
      <c r="B1" s="60"/>
      <c r="C1" s="60"/>
      <c r="D1" s="60"/>
      <c r="E1" s="60"/>
      <c r="F1" s="60"/>
      <c r="G1" s="60"/>
    </row>
    <row r="2" spans="1:16" x14ac:dyDescent="0.25">
      <c r="B2" s="60"/>
      <c r="C2" s="147" t="s">
        <v>433</v>
      </c>
      <c r="D2" s="147"/>
      <c r="E2" s="147"/>
      <c r="F2" s="147"/>
      <c r="G2" s="22"/>
    </row>
    <row r="3" spans="1:16" x14ac:dyDescent="0.25">
      <c r="B3" s="60"/>
      <c r="C3" s="147"/>
      <c r="D3" s="147"/>
      <c r="E3" s="147"/>
      <c r="F3" s="147"/>
      <c r="G3" s="22"/>
    </row>
    <row r="4" spans="1:16" ht="15.75" thickBot="1" x14ac:dyDescent="0.3">
      <c r="B4" s="60"/>
      <c r="C4" s="148"/>
      <c r="D4" s="148"/>
      <c r="E4" s="148"/>
      <c r="F4" s="148"/>
      <c r="G4" s="22"/>
      <c r="H4" s="14"/>
      <c r="I4" s="14"/>
      <c r="J4" s="14"/>
      <c r="K4" s="14"/>
      <c r="L4" s="14"/>
      <c r="M4" s="14"/>
      <c r="N4" s="14"/>
      <c r="O4" s="14"/>
      <c r="P4" s="14"/>
    </row>
    <row r="5" spans="1:16" x14ac:dyDescent="0.25">
      <c r="A5" s="16"/>
      <c r="B5" s="19"/>
      <c r="C5" s="151" t="s">
        <v>155</v>
      </c>
      <c r="D5" s="152"/>
      <c r="E5" s="152"/>
      <c r="F5" s="153"/>
      <c r="G5" s="93"/>
      <c r="H5" s="19"/>
      <c r="I5" s="14"/>
      <c r="J5" s="14"/>
      <c r="K5" s="14"/>
      <c r="L5" s="14"/>
      <c r="M5" s="14"/>
      <c r="N5" s="14"/>
      <c r="O5" s="14"/>
      <c r="P5" s="14"/>
    </row>
    <row r="6" spans="1:16" ht="47.25" customHeight="1" thickBot="1" x14ac:dyDescent="0.3">
      <c r="A6" s="16"/>
      <c r="B6" s="19"/>
      <c r="C6" s="154"/>
      <c r="D6" s="155"/>
      <c r="E6" s="155"/>
      <c r="F6" s="156"/>
      <c r="G6" s="93"/>
      <c r="H6" s="19"/>
      <c r="I6" s="14"/>
      <c r="J6" s="14"/>
      <c r="K6" s="14"/>
      <c r="L6" s="14"/>
      <c r="M6" s="14"/>
      <c r="N6" s="14"/>
      <c r="O6" s="14"/>
      <c r="P6" s="14"/>
    </row>
    <row r="7" spans="1:16" ht="4.5" customHeight="1" thickBot="1" x14ac:dyDescent="0.3">
      <c r="A7" s="16"/>
      <c r="B7" s="18"/>
      <c r="C7" s="40"/>
      <c r="D7" s="40"/>
      <c r="E7" s="40"/>
      <c r="F7" s="40"/>
      <c r="G7" s="40"/>
      <c r="H7" s="18"/>
      <c r="I7" s="9"/>
      <c r="J7" s="9"/>
      <c r="K7" s="9"/>
      <c r="L7" s="9"/>
    </row>
    <row r="8" spans="1:16" ht="15.75" thickBot="1" x14ac:dyDescent="0.3">
      <c r="A8" s="16"/>
      <c r="B8" s="18"/>
      <c r="C8" s="165" t="s">
        <v>134</v>
      </c>
      <c r="D8" s="166"/>
      <c r="E8" s="166"/>
      <c r="F8" s="167"/>
      <c r="G8" s="40"/>
      <c r="H8" s="18"/>
      <c r="I8" s="9"/>
      <c r="J8" s="9"/>
      <c r="K8" s="9"/>
      <c r="L8" s="9"/>
    </row>
    <row r="9" spans="1:16" ht="4.5" customHeight="1" thickBot="1" x14ac:dyDescent="0.3">
      <c r="A9" s="16"/>
      <c r="B9" s="18"/>
      <c r="C9" s="40"/>
      <c r="D9" s="40"/>
      <c r="E9" s="40"/>
      <c r="F9" s="40"/>
      <c r="G9" s="40"/>
      <c r="H9" s="18"/>
      <c r="I9" s="9"/>
      <c r="J9" s="9"/>
      <c r="K9" s="9"/>
      <c r="L9" s="9"/>
    </row>
    <row r="10" spans="1:16" x14ac:dyDescent="0.25">
      <c r="A10" s="16"/>
      <c r="B10" s="17"/>
      <c r="C10" s="160" t="s">
        <v>135</v>
      </c>
      <c r="D10" s="162" t="s">
        <v>136</v>
      </c>
      <c r="E10" s="94" t="s">
        <v>137</v>
      </c>
      <c r="F10" s="95" t="s">
        <v>137</v>
      </c>
      <c r="G10" s="96"/>
      <c r="H10" s="11"/>
      <c r="I10" s="9"/>
      <c r="J10" s="9"/>
      <c r="K10" s="9"/>
      <c r="L10" s="9"/>
    </row>
    <row r="11" spans="1:16" ht="15.75" thickBot="1" x14ac:dyDescent="0.3">
      <c r="A11" s="16"/>
      <c r="B11" s="17"/>
      <c r="C11" s="161"/>
      <c r="D11" s="163"/>
      <c r="E11" s="97" t="s">
        <v>138</v>
      </c>
      <c r="F11" s="98" t="s">
        <v>139</v>
      </c>
      <c r="G11" s="96"/>
      <c r="H11" s="11"/>
      <c r="I11" s="9"/>
      <c r="J11" s="9"/>
      <c r="K11" s="9"/>
      <c r="L11" s="9"/>
    </row>
    <row r="12" spans="1:16" x14ac:dyDescent="0.25">
      <c r="A12" s="16"/>
      <c r="B12" s="17"/>
      <c r="C12" s="99"/>
      <c r="D12" s="100"/>
      <c r="E12" s="101"/>
      <c r="F12" s="102"/>
      <c r="G12" s="96"/>
      <c r="H12" s="11"/>
      <c r="I12" s="9"/>
      <c r="J12" s="9"/>
      <c r="K12" s="9"/>
      <c r="L12" s="9"/>
    </row>
    <row r="13" spans="1:16" x14ac:dyDescent="0.25">
      <c r="A13" s="16"/>
      <c r="B13" s="17"/>
      <c r="C13" s="103">
        <v>1</v>
      </c>
      <c r="D13" s="104" t="s">
        <v>140</v>
      </c>
      <c r="E13" s="105" t="s">
        <v>141</v>
      </c>
      <c r="F13" s="106">
        <v>5.5</v>
      </c>
      <c r="G13" s="107"/>
      <c r="H13" s="12"/>
      <c r="I13" s="9"/>
      <c r="J13" s="9"/>
      <c r="K13" s="9"/>
      <c r="L13" s="9"/>
    </row>
    <row r="14" spans="1:16" x14ac:dyDescent="0.25">
      <c r="A14" s="16"/>
      <c r="B14" s="17"/>
      <c r="C14" s="108" t="s">
        <v>18</v>
      </c>
      <c r="D14" s="109" t="s">
        <v>142</v>
      </c>
      <c r="E14" s="110" t="s">
        <v>141</v>
      </c>
      <c r="F14" s="111" t="s">
        <v>141</v>
      </c>
      <c r="G14" s="112"/>
      <c r="H14" s="17"/>
      <c r="I14" s="9"/>
      <c r="J14" s="9"/>
      <c r="K14" s="9"/>
      <c r="L14" s="9"/>
    </row>
    <row r="15" spans="1:16" x14ac:dyDescent="0.25">
      <c r="A15" s="16"/>
      <c r="B15" s="17"/>
      <c r="C15" s="108" t="s">
        <v>25</v>
      </c>
      <c r="D15" s="109" t="s">
        <v>143</v>
      </c>
      <c r="E15" s="110" t="s">
        <v>141</v>
      </c>
      <c r="F15" s="111" t="s">
        <v>141</v>
      </c>
      <c r="G15" s="112"/>
      <c r="H15" s="17"/>
      <c r="I15" s="9"/>
      <c r="J15" s="9"/>
      <c r="K15" s="9"/>
      <c r="L15" s="9"/>
    </row>
    <row r="16" spans="1:16" x14ac:dyDescent="0.25">
      <c r="A16" s="16"/>
      <c r="B16" s="17"/>
      <c r="C16" s="108" t="s">
        <v>28</v>
      </c>
      <c r="D16" s="109" t="s">
        <v>144</v>
      </c>
      <c r="E16" s="110" t="s">
        <v>141</v>
      </c>
      <c r="F16" s="111" t="s">
        <v>141</v>
      </c>
      <c r="G16" s="112"/>
      <c r="H16" s="17"/>
      <c r="I16" s="9"/>
      <c r="J16" s="9"/>
      <c r="K16" s="9"/>
      <c r="L16" s="9"/>
    </row>
    <row r="17" spans="1:16" x14ac:dyDescent="0.25">
      <c r="A17" s="16"/>
      <c r="B17" s="17"/>
      <c r="C17" s="108" t="s">
        <v>141</v>
      </c>
      <c r="D17" s="109" t="s">
        <v>141</v>
      </c>
      <c r="E17" s="110" t="s">
        <v>141</v>
      </c>
      <c r="F17" s="111" t="s">
        <v>141</v>
      </c>
      <c r="G17" s="112"/>
      <c r="H17" s="17"/>
      <c r="I17" s="9"/>
      <c r="J17" s="9"/>
      <c r="K17" s="9"/>
      <c r="L17" s="9"/>
    </row>
    <row r="18" spans="1:16" x14ac:dyDescent="0.25">
      <c r="A18" s="16"/>
      <c r="B18" s="17"/>
      <c r="C18" s="103">
        <v>2</v>
      </c>
      <c r="D18" s="104" t="s">
        <v>145</v>
      </c>
      <c r="E18" s="105">
        <f>E19+E20+E21</f>
        <v>6.15</v>
      </c>
      <c r="F18" s="106"/>
      <c r="G18" s="112"/>
      <c r="H18" s="12"/>
      <c r="I18" s="9"/>
      <c r="J18" s="9"/>
      <c r="K18" s="9"/>
      <c r="L18" s="9"/>
    </row>
    <row r="19" spans="1:16" x14ac:dyDescent="0.25">
      <c r="A19" s="16"/>
      <c r="B19" s="17"/>
      <c r="C19" s="108" t="s">
        <v>34</v>
      </c>
      <c r="D19" s="113" t="s">
        <v>146</v>
      </c>
      <c r="E19" s="110">
        <v>2.5</v>
      </c>
      <c r="F19" s="111"/>
      <c r="G19" s="112"/>
      <c r="H19" s="17"/>
      <c r="I19" s="9"/>
      <c r="J19" s="9"/>
      <c r="K19" s="9"/>
      <c r="L19" s="9"/>
    </row>
    <row r="20" spans="1:16" x14ac:dyDescent="0.25">
      <c r="A20" s="16"/>
      <c r="B20" s="17"/>
      <c r="C20" s="108" t="s">
        <v>83</v>
      </c>
      <c r="D20" s="109" t="s">
        <v>147</v>
      </c>
      <c r="E20" s="110">
        <v>0.65</v>
      </c>
      <c r="F20" s="111"/>
      <c r="G20" s="112"/>
      <c r="H20" s="17"/>
      <c r="I20" s="9"/>
      <c r="J20" s="9"/>
      <c r="K20" s="9"/>
      <c r="L20" s="9"/>
    </row>
    <row r="21" spans="1:16" x14ac:dyDescent="0.25">
      <c r="A21" s="16"/>
      <c r="B21" s="17"/>
      <c r="C21" s="108" t="s">
        <v>85</v>
      </c>
      <c r="D21" s="109" t="s">
        <v>148</v>
      </c>
      <c r="E21" s="114">
        <v>3</v>
      </c>
      <c r="F21" s="111"/>
      <c r="G21" s="112"/>
      <c r="H21" s="8"/>
      <c r="I21" s="9"/>
      <c r="J21" s="9"/>
      <c r="K21" s="9"/>
      <c r="L21" s="9"/>
    </row>
    <row r="22" spans="1:16" x14ac:dyDescent="0.25">
      <c r="A22" s="16"/>
      <c r="B22" s="17"/>
      <c r="C22" s="108"/>
      <c r="D22" s="109"/>
      <c r="E22" s="110"/>
      <c r="F22" s="111"/>
      <c r="G22" s="112"/>
      <c r="H22" s="12"/>
      <c r="I22" s="9"/>
      <c r="J22" s="9"/>
      <c r="K22" s="9"/>
      <c r="L22" s="9"/>
    </row>
    <row r="23" spans="1:16" x14ac:dyDescent="0.25">
      <c r="A23" s="16"/>
      <c r="B23" s="17"/>
      <c r="C23" s="103">
        <v>3</v>
      </c>
      <c r="D23" s="104" t="s">
        <v>149</v>
      </c>
      <c r="E23" s="105" t="s">
        <v>141</v>
      </c>
      <c r="F23" s="106">
        <f>F24+F25+F26</f>
        <v>2.0699999999999998</v>
      </c>
      <c r="G23" s="112"/>
      <c r="H23" s="12"/>
      <c r="I23" s="9"/>
      <c r="J23" s="9"/>
      <c r="K23" s="9"/>
      <c r="L23" s="9"/>
    </row>
    <row r="24" spans="1:16" x14ac:dyDescent="0.25">
      <c r="A24" s="16"/>
      <c r="B24" s="17"/>
      <c r="C24" s="108" t="s">
        <v>37</v>
      </c>
      <c r="D24" s="109" t="s">
        <v>150</v>
      </c>
      <c r="E24" s="110"/>
      <c r="F24" s="115">
        <v>0.4</v>
      </c>
      <c r="G24" s="112"/>
      <c r="H24" s="12"/>
      <c r="I24" s="9"/>
      <c r="J24" s="9"/>
      <c r="K24" s="9"/>
      <c r="L24" s="9"/>
    </row>
    <row r="25" spans="1:16" x14ac:dyDescent="0.25">
      <c r="A25" s="16"/>
      <c r="B25" s="17"/>
      <c r="C25" s="108" t="s">
        <v>46</v>
      </c>
      <c r="D25" s="109" t="s">
        <v>151</v>
      </c>
      <c r="E25" s="110"/>
      <c r="F25" s="115">
        <v>1.27</v>
      </c>
      <c r="G25" s="112"/>
      <c r="H25" s="12"/>
      <c r="I25" s="9"/>
      <c r="J25" s="9"/>
      <c r="K25" s="9"/>
      <c r="L25" s="9"/>
      <c r="M25" s="9"/>
      <c r="N25" s="9"/>
      <c r="O25" s="9"/>
      <c r="P25" s="9"/>
    </row>
    <row r="26" spans="1:16" x14ac:dyDescent="0.25">
      <c r="A26" s="16"/>
      <c r="B26" s="17"/>
      <c r="C26" s="108" t="s">
        <v>46</v>
      </c>
      <c r="D26" s="109" t="s">
        <v>152</v>
      </c>
      <c r="E26" s="110"/>
      <c r="F26" s="115">
        <v>0.4</v>
      </c>
      <c r="G26" s="112"/>
      <c r="H26" s="12"/>
      <c r="I26" s="9"/>
      <c r="J26" s="9"/>
      <c r="K26" s="9"/>
      <c r="L26" s="9"/>
      <c r="M26" s="9"/>
      <c r="N26" s="9"/>
      <c r="O26" s="9"/>
      <c r="P26" s="9"/>
    </row>
    <row r="27" spans="1:16" x14ac:dyDescent="0.25">
      <c r="A27" s="16"/>
      <c r="B27" s="17"/>
      <c r="C27" s="108"/>
      <c r="D27" s="109"/>
      <c r="E27" s="110"/>
      <c r="F27" s="115"/>
      <c r="G27" s="112"/>
      <c r="H27" s="12"/>
      <c r="I27" s="9"/>
      <c r="J27" s="9"/>
      <c r="K27" s="9"/>
      <c r="L27" s="9"/>
      <c r="M27" s="9"/>
      <c r="N27" s="9"/>
      <c r="O27" s="9"/>
      <c r="P27" s="9"/>
    </row>
    <row r="28" spans="1:16" x14ac:dyDescent="0.25">
      <c r="A28" s="16"/>
      <c r="B28" s="17"/>
      <c r="C28" s="103">
        <v>4</v>
      </c>
      <c r="D28" s="104" t="s">
        <v>153</v>
      </c>
      <c r="E28" s="105" t="s">
        <v>141</v>
      </c>
      <c r="F28" s="106">
        <v>1.39</v>
      </c>
      <c r="G28" s="112"/>
      <c r="H28" s="12"/>
      <c r="I28" s="9"/>
      <c r="J28" s="9"/>
      <c r="K28" s="9"/>
      <c r="L28" s="9"/>
      <c r="M28" s="9"/>
      <c r="N28" s="9"/>
      <c r="O28" s="9"/>
      <c r="P28" s="9"/>
    </row>
    <row r="29" spans="1:16" x14ac:dyDescent="0.25">
      <c r="A29" s="16"/>
      <c r="B29" s="17"/>
      <c r="C29" s="108"/>
      <c r="D29" s="109"/>
      <c r="E29" s="110"/>
      <c r="F29" s="115"/>
      <c r="G29" s="112"/>
      <c r="H29" s="12"/>
      <c r="I29" s="9"/>
      <c r="J29" s="9"/>
      <c r="K29" s="9"/>
      <c r="L29" s="9"/>
      <c r="M29" s="9"/>
      <c r="N29" s="9"/>
      <c r="O29" s="9"/>
      <c r="P29" s="9"/>
    </row>
    <row r="30" spans="1:16" x14ac:dyDescent="0.25">
      <c r="A30" s="16"/>
      <c r="B30" s="17"/>
      <c r="C30" s="103">
        <v>5</v>
      </c>
      <c r="D30" s="104" t="s">
        <v>154</v>
      </c>
      <c r="E30" s="116"/>
      <c r="F30" s="106">
        <v>7.56</v>
      </c>
      <c r="G30" s="112"/>
      <c r="H30" s="12"/>
      <c r="I30" s="9"/>
      <c r="J30" s="9"/>
      <c r="K30" s="9"/>
      <c r="L30" s="9"/>
      <c r="M30" s="9"/>
      <c r="N30" s="9"/>
      <c r="O30" s="9"/>
      <c r="P30" s="9"/>
    </row>
    <row r="31" spans="1:16" ht="15.75" thickBot="1" x14ac:dyDescent="0.3">
      <c r="A31" s="16"/>
      <c r="B31" s="17"/>
      <c r="C31" s="108"/>
      <c r="D31" s="109"/>
      <c r="E31" s="117"/>
      <c r="F31" s="118"/>
      <c r="G31" s="112"/>
      <c r="H31" s="17"/>
      <c r="I31" s="9"/>
      <c r="J31" s="9"/>
      <c r="K31" s="9"/>
      <c r="L31" s="9"/>
      <c r="M31" s="9"/>
      <c r="N31" s="9"/>
      <c r="O31" s="9"/>
      <c r="P31" s="9"/>
    </row>
    <row r="32" spans="1:16" ht="15.75" thickBot="1" x14ac:dyDescent="0.3">
      <c r="A32" s="16"/>
      <c r="B32" s="17"/>
      <c r="C32" s="149" t="s">
        <v>380</v>
      </c>
      <c r="D32" s="150"/>
      <c r="E32" s="119" t="s">
        <v>141</v>
      </c>
      <c r="F32" s="120">
        <f>ROUND((((1+(F13%+F24%+F25%+F26%))*(1+F28%)*(1+F30%)/(1-E18%))-(1))*100,2)</f>
        <v>25</v>
      </c>
      <c r="G32" s="121"/>
      <c r="H32" s="12"/>
      <c r="I32" s="9"/>
      <c r="J32" s="9"/>
      <c r="K32" s="9"/>
      <c r="L32" s="9"/>
      <c r="M32" s="9"/>
      <c r="N32" s="9"/>
      <c r="O32" s="9"/>
      <c r="P32" s="9"/>
    </row>
    <row r="33" spans="1:16" ht="3" customHeight="1" x14ac:dyDescent="0.25">
      <c r="A33" s="16"/>
      <c r="B33" s="17"/>
      <c r="C33" s="122"/>
      <c r="D33" s="122"/>
      <c r="E33" s="123"/>
      <c r="F33" s="123"/>
      <c r="G33" s="123"/>
      <c r="H33" s="17"/>
      <c r="I33" s="9"/>
      <c r="J33" s="9"/>
      <c r="K33" s="9"/>
      <c r="L33" s="9"/>
      <c r="M33" s="9"/>
      <c r="N33" s="9"/>
      <c r="O33" s="9"/>
      <c r="P33" s="9"/>
    </row>
    <row r="34" spans="1:16" ht="2.25" customHeight="1" thickBot="1" x14ac:dyDescent="0.3">
      <c r="A34" s="16"/>
      <c r="B34" s="17"/>
      <c r="C34" s="124"/>
      <c r="D34" s="124"/>
      <c r="E34" s="13"/>
      <c r="F34" s="13"/>
      <c r="G34" s="13"/>
      <c r="H34" s="17"/>
      <c r="I34" s="9"/>
      <c r="J34" s="9"/>
      <c r="K34" s="9"/>
      <c r="L34" s="9"/>
      <c r="M34" s="9"/>
      <c r="N34" s="9"/>
      <c r="O34" s="9"/>
      <c r="P34" s="9"/>
    </row>
    <row r="35" spans="1:16" ht="15.75" thickBot="1" x14ac:dyDescent="0.3">
      <c r="A35" s="16"/>
      <c r="B35" s="17"/>
      <c r="C35" s="149" t="s">
        <v>379</v>
      </c>
      <c r="D35" s="150"/>
      <c r="E35" s="168">
        <f>ROUND((((1+((F13+F23)/100))*(1+F28/100)*(1+F30/100))/(1-E18/100)-1)*100,2)</f>
        <v>25</v>
      </c>
      <c r="F35" s="169"/>
      <c r="G35" s="123"/>
      <c r="H35" s="17"/>
      <c r="I35" s="9"/>
      <c r="J35" s="9"/>
      <c r="K35" s="9"/>
      <c r="L35" s="9"/>
      <c r="M35" s="9"/>
      <c r="N35" s="9"/>
      <c r="O35" s="9"/>
      <c r="P35" s="9"/>
    </row>
    <row r="36" spans="1:16" ht="4.5" customHeight="1" thickBot="1" x14ac:dyDescent="0.3">
      <c r="A36" s="16"/>
      <c r="B36" s="17"/>
      <c r="C36" s="164" t="s">
        <v>141</v>
      </c>
      <c r="D36" s="164"/>
      <c r="E36" s="123"/>
      <c r="F36" s="123"/>
      <c r="G36" s="123"/>
      <c r="H36" s="17"/>
      <c r="I36" s="9"/>
      <c r="J36" s="9"/>
      <c r="K36" s="9"/>
      <c r="L36" s="9"/>
      <c r="M36" s="9"/>
      <c r="N36" s="9"/>
      <c r="O36" s="9"/>
      <c r="P36" s="9"/>
    </row>
    <row r="37" spans="1:16" ht="15.75" thickBot="1" x14ac:dyDescent="0.3">
      <c r="A37" s="16"/>
      <c r="B37" s="17"/>
      <c r="C37" s="157" t="s">
        <v>156</v>
      </c>
      <c r="D37" s="158"/>
      <c r="E37" s="158"/>
      <c r="F37" s="159"/>
      <c r="G37" s="13"/>
      <c r="H37" s="13"/>
      <c r="I37" s="9"/>
      <c r="J37" s="9"/>
      <c r="K37" s="9"/>
      <c r="L37" s="9"/>
      <c r="M37" s="9"/>
      <c r="N37" s="9"/>
      <c r="O37" s="9"/>
      <c r="P37" s="9"/>
    </row>
    <row r="38" spans="1:16" x14ac:dyDescent="0.25">
      <c r="A38" s="16"/>
      <c r="B38" s="17"/>
      <c r="C38" s="123"/>
      <c r="D38" s="123"/>
      <c r="E38" s="123"/>
      <c r="F38" s="123"/>
      <c r="G38" s="123"/>
      <c r="H38" s="17"/>
      <c r="I38" s="9"/>
      <c r="J38" s="9"/>
      <c r="K38" s="9"/>
      <c r="L38" s="9"/>
      <c r="M38" s="9"/>
      <c r="N38" s="9"/>
      <c r="O38" s="9"/>
      <c r="P38" s="9"/>
    </row>
    <row r="39" spans="1:16" x14ac:dyDescent="0.25">
      <c r="B39" s="10"/>
      <c r="C39" s="125"/>
      <c r="D39" s="62"/>
      <c r="E39" s="62"/>
      <c r="F39" s="62"/>
      <c r="G39" s="62"/>
      <c r="H39" s="10"/>
      <c r="I39" s="9"/>
      <c r="J39" s="9"/>
      <c r="K39" s="9"/>
      <c r="L39" s="9"/>
      <c r="M39" s="9"/>
      <c r="N39" s="9"/>
      <c r="O39" s="9"/>
      <c r="P39" s="9"/>
    </row>
    <row r="41" spans="1:16" x14ac:dyDescent="0.25">
      <c r="C41" s="170" t="str">
        <f>ORÇAMENTO!E4</f>
        <v>DIGITAR NOME DA EMPRESA E CNPJ</v>
      </c>
      <c r="D41" s="170"/>
      <c r="E41" s="170"/>
      <c r="F41" s="170"/>
    </row>
    <row r="42" spans="1:16" x14ac:dyDescent="0.25">
      <c r="C42" s="170"/>
      <c r="D42" s="170"/>
      <c r="E42" s="170"/>
      <c r="F42" s="170"/>
    </row>
  </sheetData>
  <mergeCells count="11">
    <mergeCell ref="C41:F42"/>
    <mergeCell ref="C2:F4"/>
    <mergeCell ref="C32:D32"/>
    <mergeCell ref="C5:F6"/>
    <mergeCell ref="C37:F37"/>
    <mergeCell ref="C10:C11"/>
    <mergeCell ref="D10:D11"/>
    <mergeCell ref="C35:D35"/>
    <mergeCell ref="C36:D36"/>
    <mergeCell ref="C8:F8"/>
    <mergeCell ref="E35:F35"/>
  </mergeCells>
  <pageMargins left="0.511811024" right="0.511811024" top="0.78740157499999996" bottom="0.78740157499999996" header="0.31496062000000002" footer="0.31496062000000002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10"/>
  <sheetViews>
    <sheetView showGridLines="0" tabSelected="1" view="pageBreakPreview" zoomScale="85" zoomScaleNormal="85" zoomScaleSheetLayoutView="85" workbookViewId="0">
      <selection activeCell="I17" sqref="I17"/>
    </sheetView>
  </sheetViews>
  <sheetFormatPr defaultRowHeight="15" x14ac:dyDescent="0.25"/>
  <cols>
    <col min="1" max="1" width="4.42578125" customWidth="1"/>
    <col min="3" max="3" width="14.28515625" customWidth="1"/>
    <col min="5" max="5" width="78.5703125" customWidth="1"/>
    <col min="6" max="6" width="16.28515625" customWidth="1"/>
    <col min="7" max="7" width="10.28515625" customWidth="1"/>
    <col min="8" max="8" width="16.140625" customWidth="1"/>
    <col min="9" max="9" width="17.42578125" customWidth="1"/>
    <col min="10" max="10" width="15.42578125" customWidth="1"/>
    <col min="11" max="11" width="15.7109375" customWidth="1"/>
    <col min="12" max="12" width="25.7109375" customWidth="1"/>
    <col min="13" max="13" width="2.28515625" customWidth="1"/>
    <col min="14" max="14" width="13.28515625" customWidth="1"/>
    <col min="15" max="15" width="13" customWidth="1"/>
    <col min="17" max="17" width="15" bestFit="1" customWidth="1"/>
  </cols>
  <sheetData>
    <row r="1" spans="2:20" ht="90" customHeight="1" x14ac:dyDescent="0.3">
      <c r="B1" s="187" t="s">
        <v>217</v>
      </c>
      <c r="C1" s="188"/>
      <c r="D1" s="188"/>
      <c r="E1" s="188"/>
      <c r="F1" s="188"/>
      <c r="G1" s="188"/>
      <c r="H1" s="188"/>
      <c r="I1" s="188"/>
      <c r="J1" s="188"/>
      <c r="K1" s="188"/>
      <c r="L1" s="189"/>
    </row>
    <row r="2" spans="2:20" x14ac:dyDescent="0.25">
      <c r="B2" s="190" t="s">
        <v>0</v>
      </c>
      <c r="C2" s="191"/>
      <c r="D2" s="191"/>
      <c r="E2" s="37" t="s">
        <v>1</v>
      </c>
      <c r="F2" s="192" t="s">
        <v>219</v>
      </c>
      <c r="G2" s="192"/>
      <c r="H2" s="192"/>
      <c r="I2" s="192"/>
      <c r="J2" s="192"/>
      <c r="K2" s="192"/>
      <c r="L2" s="193" t="s">
        <v>2</v>
      </c>
    </row>
    <row r="3" spans="2:20" x14ac:dyDescent="0.25">
      <c r="B3" s="194" t="s">
        <v>3</v>
      </c>
      <c r="C3" s="195"/>
      <c r="D3" s="195"/>
      <c r="E3" s="38" t="s">
        <v>405</v>
      </c>
      <c r="F3" s="192"/>
      <c r="G3" s="192"/>
      <c r="H3" s="192"/>
      <c r="I3" s="192"/>
      <c r="J3" s="192"/>
      <c r="K3" s="192"/>
      <c r="L3" s="193"/>
    </row>
    <row r="4" spans="2:20" ht="27.75" customHeight="1" x14ac:dyDescent="0.25">
      <c r="B4" s="190" t="s">
        <v>4</v>
      </c>
      <c r="C4" s="191"/>
      <c r="D4" s="191"/>
      <c r="E4" s="200" t="s">
        <v>431</v>
      </c>
      <c r="F4" s="191" t="s">
        <v>5</v>
      </c>
      <c r="G4" s="191"/>
      <c r="H4" s="191"/>
      <c r="I4" s="191"/>
      <c r="J4" s="192" t="s">
        <v>408</v>
      </c>
      <c r="K4" s="192"/>
      <c r="L4" s="126" t="s">
        <v>157</v>
      </c>
    </row>
    <row r="5" spans="2:20" ht="19.5" customHeight="1" x14ac:dyDescent="0.25">
      <c r="B5" s="190"/>
      <c r="C5" s="191"/>
      <c r="D5" s="191"/>
      <c r="E5" s="200"/>
      <c r="F5" s="191" t="s">
        <v>6</v>
      </c>
      <c r="G5" s="191" t="s">
        <v>7</v>
      </c>
      <c r="H5" s="192" t="s">
        <v>8</v>
      </c>
      <c r="I5" s="192"/>
      <c r="J5" s="192" t="s">
        <v>9</v>
      </c>
      <c r="K5" s="197"/>
      <c r="L5" s="133">
        <v>0.25</v>
      </c>
    </row>
    <row r="6" spans="2:20" ht="33" customHeight="1" thickBot="1" x14ac:dyDescent="0.3">
      <c r="B6" s="65" t="s">
        <v>10</v>
      </c>
      <c r="C6" s="66" t="s">
        <v>11</v>
      </c>
      <c r="D6" s="66" t="s">
        <v>12</v>
      </c>
      <c r="E6" s="66" t="s">
        <v>13</v>
      </c>
      <c r="F6" s="196"/>
      <c r="G6" s="196"/>
      <c r="H6" s="66" t="s">
        <v>14</v>
      </c>
      <c r="I6" s="67" t="s">
        <v>15</v>
      </c>
      <c r="J6" s="67" t="s">
        <v>14</v>
      </c>
      <c r="K6" s="67" t="s">
        <v>15</v>
      </c>
      <c r="L6" s="127" t="s">
        <v>9</v>
      </c>
    </row>
    <row r="7" spans="2:20" thickBot="1" x14ac:dyDescent="0.35">
      <c r="B7" s="201" t="s">
        <v>16</v>
      </c>
      <c r="C7" s="201"/>
      <c r="D7" s="201"/>
      <c r="E7" s="201"/>
      <c r="F7" s="201"/>
      <c r="G7" s="201"/>
      <c r="H7" s="201"/>
      <c r="I7" s="201"/>
      <c r="J7" s="201"/>
      <c r="K7" s="201"/>
      <c r="L7" s="68">
        <f>ROUND(L12+L29+L40+L53+L170+L175+L182+L8+L163,2)</f>
        <v>886356.68</v>
      </c>
    </row>
    <row r="8" spans="2:20" x14ac:dyDescent="0.25">
      <c r="B8" s="198">
        <v>1</v>
      </c>
      <c r="C8" s="199"/>
      <c r="D8" s="199"/>
      <c r="E8" s="199" t="s">
        <v>250</v>
      </c>
      <c r="F8" s="199"/>
      <c r="G8" s="199"/>
      <c r="H8" s="199"/>
      <c r="I8" s="199"/>
      <c r="J8" s="57"/>
      <c r="K8" s="57"/>
      <c r="L8" s="1">
        <f>L9</f>
        <v>7346.88</v>
      </c>
      <c r="M8" s="45"/>
    </row>
    <row r="9" spans="2:20" x14ac:dyDescent="0.25">
      <c r="B9" s="182" t="s">
        <v>18</v>
      </c>
      <c r="C9" s="180"/>
      <c r="D9" s="180"/>
      <c r="E9" s="180" t="s">
        <v>377</v>
      </c>
      <c r="F9" s="180"/>
      <c r="G9" s="180"/>
      <c r="H9" s="180"/>
      <c r="I9" s="180"/>
      <c r="J9" s="2"/>
      <c r="K9" s="2"/>
      <c r="L9" s="3">
        <f>ROUND(L10+L11,2)</f>
        <v>7346.88</v>
      </c>
      <c r="O9" s="79" t="s">
        <v>202</v>
      </c>
    </row>
    <row r="10" spans="2:20" x14ac:dyDescent="0.25">
      <c r="B10" s="4" t="s">
        <v>19</v>
      </c>
      <c r="C10" s="83" t="s">
        <v>29</v>
      </c>
      <c r="D10" s="4">
        <v>91677</v>
      </c>
      <c r="E10" s="84" t="s">
        <v>204</v>
      </c>
      <c r="F10" s="4">
        <v>32</v>
      </c>
      <c r="G10" s="4" t="s">
        <v>179</v>
      </c>
      <c r="H10" s="85">
        <f>ROUND(N10*(1+L$5),2)</f>
        <v>0</v>
      </c>
      <c r="I10" s="85">
        <f>ROUND(O10*(1+L$5),2)</f>
        <v>105.73</v>
      </c>
      <c r="J10" s="85">
        <f>ROUND(H10*F10,2)</f>
        <v>0</v>
      </c>
      <c r="K10" s="85">
        <f>ROUND(F10*I10,2)</f>
        <v>3383.36</v>
      </c>
      <c r="L10" s="85">
        <f>ROUND(J10+K10,2)</f>
        <v>3383.36</v>
      </c>
      <c r="N10" s="128"/>
      <c r="O10" s="134">
        <v>84.58</v>
      </c>
    </row>
    <row r="11" spans="2:20" ht="30" x14ac:dyDescent="0.25">
      <c r="B11" s="4" t="s">
        <v>22</v>
      </c>
      <c r="C11" s="83" t="s">
        <v>29</v>
      </c>
      <c r="D11" s="64">
        <v>90778</v>
      </c>
      <c r="E11" s="84" t="s">
        <v>378</v>
      </c>
      <c r="F11" s="4">
        <v>32</v>
      </c>
      <c r="G11" s="4" t="s">
        <v>179</v>
      </c>
      <c r="H11" s="85">
        <f>ROUND(N11*(1+L$5),2)</f>
        <v>0</v>
      </c>
      <c r="I11" s="85">
        <f>ROUND(O11*(1+L$5),2)</f>
        <v>123.86</v>
      </c>
      <c r="J11" s="85">
        <f>ROUND(H11*F11,2)</f>
        <v>0</v>
      </c>
      <c r="K11" s="85">
        <f>ROUND(F11*I11,2)</f>
        <v>3963.52</v>
      </c>
      <c r="L11" s="85">
        <f>ROUND(J11+K11,2)</f>
        <v>3963.52</v>
      </c>
      <c r="N11" s="128"/>
      <c r="O11" s="134">
        <v>99.09</v>
      </c>
    </row>
    <row r="12" spans="2:20" x14ac:dyDescent="0.25">
      <c r="B12" s="198">
        <v>2</v>
      </c>
      <c r="C12" s="199"/>
      <c r="D12" s="199"/>
      <c r="E12" s="199" t="s">
        <v>17</v>
      </c>
      <c r="F12" s="199"/>
      <c r="G12" s="199"/>
      <c r="H12" s="199"/>
      <c r="I12" s="199"/>
      <c r="J12" s="36"/>
      <c r="K12" s="36"/>
      <c r="L12" s="1">
        <f>ROUND(L13+L16+L18,2)</f>
        <v>20371.75</v>
      </c>
      <c r="M12" s="45"/>
    </row>
    <row r="13" spans="2:20" x14ac:dyDescent="0.25">
      <c r="B13" s="182" t="s">
        <v>34</v>
      </c>
      <c r="C13" s="180"/>
      <c r="D13" s="180"/>
      <c r="E13" s="180" t="s">
        <v>203</v>
      </c>
      <c r="F13" s="180"/>
      <c r="G13" s="180"/>
      <c r="H13" s="180"/>
      <c r="I13" s="180"/>
      <c r="J13" s="2"/>
      <c r="K13" s="2"/>
      <c r="L13" s="3">
        <f>ROUND(L14+L15,2)</f>
        <v>592.88</v>
      </c>
      <c r="M13" s="42"/>
      <c r="N13" s="129" t="s">
        <v>201</v>
      </c>
      <c r="O13" s="80" t="s">
        <v>202</v>
      </c>
    </row>
    <row r="14" spans="2:20" ht="33" customHeight="1" x14ac:dyDescent="0.25">
      <c r="B14" s="4" t="s">
        <v>35</v>
      </c>
      <c r="C14" s="83" t="s">
        <v>20</v>
      </c>
      <c r="D14" s="4">
        <v>1</v>
      </c>
      <c r="E14" s="84" t="s">
        <v>215</v>
      </c>
      <c r="F14" s="4">
        <v>2</v>
      </c>
      <c r="G14" s="4" t="s">
        <v>21</v>
      </c>
      <c r="H14" s="85">
        <f>ROUND(N14,2)</f>
        <v>233.94</v>
      </c>
      <c r="I14" s="85">
        <f>ROUND(O14*(1+L$5),2)</f>
        <v>0</v>
      </c>
      <c r="J14" s="85">
        <f>ROUND(H14*F14,2)</f>
        <v>467.88</v>
      </c>
      <c r="K14" s="85">
        <f>ROUND(F14*I14,2)</f>
        <v>0</v>
      </c>
      <c r="L14" s="85">
        <f>ROUND(J14+K14,2)</f>
        <v>467.88</v>
      </c>
      <c r="M14" s="42"/>
      <c r="N14" s="134">
        <v>233.94</v>
      </c>
      <c r="O14" s="16"/>
      <c r="T14" s="43"/>
    </row>
    <row r="15" spans="2:20" x14ac:dyDescent="0.25">
      <c r="B15" s="4" t="s">
        <v>251</v>
      </c>
      <c r="C15" s="83" t="s">
        <v>23</v>
      </c>
      <c r="D15" s="4">
        <v>1</v>
      </c>
      <c r="E15" s="84" t="s">
        <v>216</v>
      </c>
      <c r="F15" s="4">
        <v>1</v>
      </c>
      <c r="G15" s="4" t="s">
        <v>24</v>
      </c>
      <c r="H15" s="85">
        <f>ROUND(N15*(1+L$5),2)</f>
        <v>125</v>
      </c>
      <c r="I15" s="85">
        <f>ROUND(O15*(1+L$5),2)</f>
        <v>0</v>
      </c>
      <c r="J15" s="85">
        <f>ROUND(H15*F15,2)</f>
        <v>125</v>
      </c>
      <c r="K15" s="85">
        <f>ROUND(F15*I15,2)</f>
        <v>0</v>
      </c>
      <c r="L15" s="85">
        <f>ROUND(J15+K15,2)</f>
        <v>125</v>
      </c>
      <c r="M15" s="42"/>
      <c r="N15" s="134">
        <v>100</v>
      </c>
      <c r="O15" s="16"/>
      <c r="Q15" s="15"/>
    </row>
    <row r="16" spans="2:20" x14ac:dyDescent="0.25">
      <c r="B16" s="182" t="s">
        <v>83</v>
      </c>
      <c r="C16" s="180"/>
      <c r="D16" s="180"/>
      <c r="E16" s="180" t="s">
        <v>26</v>
      </c>
      <c r="F16" s="180"/>
      <c r="G16" s="180"/>
      <c r="H16" s="180"/>
      <c r="I16" s="180"/>
      <c r="J16" s="2"/>
      <c r="K16" s="2"/>
      <c r="L16" s="3">
        <f>ROUND(L17,2)</f>
        <v>937.53</v>
      </c>
      <c r="M16" s="42"/>
      <c r="N16" s="16"/>
      <c r="O16" s="16"/>
    </row>
    <row r="17" spans="2:15" ht="43.15" customHeight="1" x14ac:dyDescent="0.25">
      <c r="B17" s="4" t="s">
        <v>84</v>
      </c>
      <c r="C17" s="83" t="s">
        <v>27</v>
      </c>
      <c r="D17" s="4">
        <v>1</v>
      </c>
      <c r="E17" s="84" t="s">
        <v>406</v>
      </c>
      <c r="F17" s="4">
        <v>1</v>
      </c>
      <c r="G17" s="4" t="s">
        <v>21</v>
      </c>
      <c r="H17" s="85">
        <f>ROUND(N17*(1+L$5),2)</f>
        <v>914.39</v>
      </c>
      <c r="I17" s="85">
        <f>ROUND(O17*(1+L$5),2)</f>
        <v>23.14</v>
      </c>
      <c r="J17" s="85">
        <f>ROUND(H17*F17,2)</f>
        <v>914.39</v>
      </c>
      <c r="K17" s="85">
        <f>ROUND(F17*I17,2)</f>
        <v>23.14</v>
      </c>
      <c r="L17" s="85">
        <f>ROUND(J17+K17,2)</f>
        <v>937.53</v>
      </c>
      <c r="M17" s="42"/>
      <c r="N17" s="134">
        <v>731.51</v>
      </c>
      <c r="O17" s="134">
        <v>18.510000000000002</v>
      </c>
    </row>
    <row r="18" spans="2:15" x14ac:dyDescent="0.25">
      <c r="B18" s="182" t="s">
        <v>85</v>
      </c>
      <c r="C18" s="180"/>
      <c r="D18" s="180"/>
      <c r="E18" s="180" t="s">
        <v>82</v>
      </c>
      <c r="F18" s="180"/>
      <c r="G18" s="180"/>
      <c r="H18" s="180"/>
      <c r="I18" s="180"/>
      <c r="J18" s="2"/>
      <c r="K18" s="2"/>
      <c r="L18" s="3">
        <f>ROUND(L19+L20+L21+L22+L23+L24+L25+L26+L27+L28,2)</f>
        <v>18841.34</v>
      </c>
      <c r="M18" s="42"/>
      <c r="N18" s="130"/>
      <c r="O18" s="130"/>
    </row>
    <row r="19" spans="2:15" ht="45" x14ac:dyDescent="0.25">
      <c r="B19" s="4" t="s">
        <v>86</v>
      </c>
      <c r="C19" s="83" t="s">
        <v>29</v>
      </c>
      <c r="D19" s="4">
        <v>97661</v>
      </c>
      <c r="E19" s="84" t="s">
        <v>237</v>
      </c>
      <c r="F19" s="4">
        <v>6452.29</v>
      </c>
      <c r="G19" s="32" t="s">
        <v>30</v>
      </c>
      <c r="H19" s="85">
        <f>ROUND(N19*(1+L$5),2)</f>
        <v>0.14000000000000001</v>
      </c>
      <c r="I19" s="85">
        <f>ROUND(O19*(1+L$5),2)</f>
        <v>0.49</v>
      </c>
      <c r="J19" s="85">
        <f>ROUND(H19*F19,2)</f>
        <v>903.32</v>
      </c>
      <c r="K19" s="85">
        <f>ROUND(F19*I19,2)</f>
        <v>3161.62</v>
      </c>
      <c r="L19" s="85">
        <f>ROUND(J19+K19,2)</f>
        <v>4064.94</v>
      </c>
      <c r="M19" s="42"/>
      <c r="N19" s="134">
        <v>0.11</v>
      </c>
      <c r="O19" s="135">
        <v>0.39</v>
      </c>
    </row>
    <row r="20" spans="2:15" ht="17.25" customHeight="1" x14ac:dyDescent="0.25">
      <c r="B20" s="4" t="s">
        <v>252</v>
      </c>
      <c r="C20" s="83" t="s">
        <v>27</v>
      </c>
      <c r="D20" s="4">
        <v>2</v>
      </c>
      <c r="E20" s="84" t="s">
        <v>32</v>
      </c>
      <c r="F20" s="4">
        <v>1910</v>
      </c>
      <c r="G20" s="32" t="s">
        <v>30</v>
      </c>
      <c r="H20" s="85">
        <f>ROUND(N20*(1+L$5),2)</f>
        <v>0</v>
      </c>
      <c r="I20" s="85">
        <f>ROUND(O20*(1+L$5),2)</f>
        <v>2.21</v>
      </c>
      <c r="J20" s="85">
        <f>ROUND(H20*F20,2)</f>
        <v>0</v>
      </c>
      <c r="K20" s="85">
        <f>ROUND(F20*I20,2)</f>
        <v>4221.1000000000004</v>
      </c>
      <c r="L20" s="85">
        <f>ROUND(J20+K20,2)</f>
        <v>4221.1000000000004</v>
      </c>
      <c r="M20" s="42"/>
      <c r="N20" s="128"/>
      <c r="O20" s="135">
        <v>1.77</v>
      </c>
    </row>
    <row r="21" spans="2:15" ht="30" x14ac:dyDescent="0.25">
      <c r="B21" s="4" t="s">
        <v>253</v>
      </c>
      <c r="C21" s="83" t="s">
        <v>27</v>
      </c>
      <c r="D21" s="33">
        <v>3</v>
      </c>
      <c r="E21" s="84" t="s">
        <v>238</v>
      </c>
      <c r="F21" s="4">
        <v>348</v>
      </c>
      <c r="G21" s="4" t="s">
        <v>21</v>
      </c>
      <c r="H21" s="85">
        <f t="shared" ref="H21:H26" si="0">ROUND(N21*(1+L$5),2)</f>
        <v>0</v>
      </c>
      <c r="I21" s="85">
        <f t="shared" ref="I21:I27" si="1">ROUND(O21*(1+L$5),2)</f>
        <v>6.18</v>
      </c>
      <c r="J21" s="85">
        <f t="shared" ref="J21:J27" si="2">ROUND(H21*F21,2)</f>
        <v>0</v>
      </c>
      <c r="K21" s="85">
        <f t="shared" ref="K21:K27" si="3">ROUND(F21*I21,2)</f>
        <v>2150.64</v>
      </c>
      <c r="L21" s="85">
        <f t="shared" ref="L21:L27" si="4">ROUND(J21+K21,2)</f>
        <v>2150.64</v>
      </c>
      <c r="M21" s="42"/>
      <c r="N21" s="128"/>
      <c r="O21" s="136">
        <v>4.9400000000000004</v>
      </c>
    </row>
    <row r="22" spans="2:15" ht="30" x14ac:dyDescent="0.25">
      <c r="B22" s="4" t="s">
        <v>254</v>
      </c>
      <c r="C22" s="83" t="s">
        <v>29</v>
      </c>
      <c r="D22" s="4">
        <v>97660</v>
      </c>
      <c r="E22" s="84" t="s">
        <v>31</v>
      </c>
      <c r="F22" s="4">
        <v>270</v>
      </c>
      <c r="G22" s="4" t="s">
        <v>21</v>
      </c>
      <c r="H22" s="85">
        <f t="shared" si="0"/>
        <v>0.14000000000000001</v>
      </c>
      <c r="I22" s="85">
        <f t="shared" si="1"/>
        <v>0.49</v>
      </c>
      <c r="J22" s="85">
        <f t="shared" si="2"/>
        <v>37.799999999999997</v>
      </c>
      <c r="K22" s="85">
        <f t="shared" si="3"/>
        <v>132.30000000000001</v>
      </c>
      <c r="L22" s="85">
        <f t="shared" si="4"/>
        <v>170.1</v>
      </c>
      <c r="M22" s="42"/>
      <c r="N22" s="137">
        <v>0.11</v>
      </c>
      <c r="O22" s="135">
        <v>0.39</v>
      </c>
    </row>
    <row r="23" spans="2:15" ht="30" customHeight="1" x14ac:dyDescent="0.25">
      <c r="B23" s="4" t="s">
        <v>255</v>
      </c>
      <c r="C23" s="83" t="s">
        <v>27</v>
      </c>
      <c r="D23" s="4">
        <v>4</v>
      </c>
      <c r="E23" s="84" t="s">
        <v>413</v>
      </c>
      <c r="F23" s="4">
        <v>50</v>
      </c>
      <c r="G23" s="4" t="s">
        <v>21</v>
      </c>
      <c r="H23" s="85">
        <f t="shared" si="0"/>
        <v>0</v>
      </c>
      <c r="I23" s="85">
        <f t="shared" si="1"/>
        <v>2.34</v>
      </c>
      <c r="J23" s="85">
        <f t="shared" si="2"/>
        <v>0</v>
      </c>
      <c r="K23" s="85">
        <f t="shared" si="3"/>
        <v>117</v>
      </c>
      <c r="L23" s="85">
        <f t="shared" si="4"/>
        <v>117</v>
      </c>
      <c r="M23" s="42"/>
      <c r="N23" s="16"/>
      <c r="O23" s="135">
        <v>1.87</v>
      </c>
    </row>
    <row r="24" spans="2:15" ht="30" x14ac:dyDescent="0.25">
      <c r="B24" s="4" t="s">
        <v>256</v>
      </c>
      <c r="C24" s="83" t="s">
        <v>29</v>
      </c>
      <c r="D24" s="4">
        <v>97640</v>
      </c>
      <c r="E24" s="84" t="s">
        <v>416</v>
      </c>
      <c r="F24" s="4">
        <v>594.66999999999996</v>
      </c>
      <c r="G24" s="4" t="s">
        <v>200</v>
      </c>
      <c r="H24" s="85">
        <f t="shared" si="0"/>
        <v>0.36</v>
      </c>
      <c r="I24" s="85">
        <f t="shared" si="1"/>
        <v>1.33</v>
      </c>
      <c r="J24" s="85">
        <f t="shared" si="2"/>
        <v>214.08</v>
      </c>
      <c r="K24" s="85">
        <f t="shared" si="3"/>
        <v>790.91</v>
      </c>
      <c r="L24" s="85">
        <f t="shared" si="4"/>
        <v>1004.99</v>
      </c>
      <c r="M24" s="42"/>
      <c r="N24" s="137">
        <v>0.28999999999999998</v>
      </c>
      <c r="O24" s="135">
        <v>1.06</v>
      </c>
    </row>
    <row r="25" spans="2:15" ht="31.5" customHeight="1" x14ac:dyDescent="0.25">
      <c r="B25" s="4" t="s">
        <v>257</v>
      </c>
      <c r="C25" s="83" t="s">
        <v>27</v>
      </c>
      <c r="D25" s="4">
        <v>5</v>
      </c>
      <c r="E25" s="84" t="s">
        <v>387</v>
      </c>
      <c r="F25" s="4">
        <v>310.43</v>
      </c>
      <c r="G25" s="4" t="s">
        <v>200</v>
      </c>
      <c r="H25" s="85">
        <f t="shared" si="0"/>
        <v>0</v>
      </c>
      <c r="I25" s="85">
        <f t="shared" si="1"/>
        <v>4.3600000000000003</v>
      </c>
      <c r="J25" s="85">
        <f t="shared" si="2"/>
        <v>0</v>
      </c>
      <c r="K25" s="85">
        <f t="shared" si="3"/>
        <v>1353.47</v>
      </c>
      <c r="L25" s="85">
        <f t="shared" si="4"/>
        <v>1353.47</v>
      </c>
      <c r="M25" s="42"/>
      <c r="N25" s="16"/>
      <c r="O25" s="135">
        <v>3.49</v>
      </c>
    </row>
    <row r="26" spans="2:15" ht="29.45" customHeight="1" x14ac:dyDescent="0.25">
      <c r="B26" s="4" t="s">
        <v>258</v>
      </c>
      <c r="C26" s="83" t="s">
        <v>27</v>
      </c>
      <c r="D26" s="4">
        <v>6</v>
      </c>
      <c r="E26" s="84" t="s">
        <v>120</v>
      </c>
      <c r="F26" s="4">
        <v>220</v>
      </c>
      <c r="G26" s="4" t="s">
        <v>30</v>
      </c>
      <c r="H26" s="85">
        <f t="shared" si="0"/>
        <v>0</v>
      </c>
      <c r="I26" s="85">
        <f t="shared" si="1"/>
        <v>3.9</v>
      </c>
      <c r="J26" s="85">
        <f t="shared" si="2"/>
        <v>0</v>
      </c>
      <c r="K26" s="85">
        <f t="shared" si="3"/>
        <v>858</v>
      </c>
      <c r="L26" s="85">
        <f t="shared" si="4"/>
        <v>858</v>
      </c>
      <c r="M26" s="42"/>
      <c r="N26" s="16"/>
      <c r="O26" s="135">
        <v>3.12</v>
      </c>
    </row>
    <row r="27" spans="2:15" ht="27.75" customHeight="1" x14ac:dyDescent="0.25">
      <c r="B27" s="4" t="s">
        <v>259</v>
      </c>
      <c r="C27" s="83" t="s">
        <v>89</v>
      </c>
      <c r="D27" s="4" t="s">
        <v>90</v>
      </c>
      <c r="E27" s="84" t="s">
        <v>91</v>
      </c>
      <c r="F27" s="4">
        <v>30</v>
      </c>
      <c r="G27" s="4" t="s">
        <v>244</v>
      </c>
      <c r="H27" s="85">
        <f>ROUND(N27,2)</f>
        <v>11.34</v>
      </c>
      <c r="I27" s="85">
        <f t="shared" si="1"/>
        <v>15.43</v>
      </c>
      <c r="J27" s="85">
        <f t="shared" si="2"/>
        <v>340.2</v>
      </c>
      <c r="K27" s="85">
        <f t="shared" si="3"/>
        <v>462.9</v>
      </c>
      <c r="L27" s="85">
        <f t="shared" si="4"/>
        <v>803.1</v>
      </c>
      <c r="M27" s="42"/>
      <c r="N27" s="137">
        <v>11.34</v>
      </c>
      <c r="O27" s="135">
        <v>12.34</v>
      </c>
    </row>
    <row r="28" spans="2:15" ht="43.9" customHeight="1" x14ac:dyDescent="0.25">
      <c r="B28" s="4" t="s">
        <v>260</v>
      </c>
      <c r="C28" s="83" t="s">
        <v>27</v>
      </c>
      <c r="D28" s="4">
        <v>7</v>
      </c>
      <c r="E28" s="84" t="s">
        <v>239</v>
      </c>
      <c r="F28" s="4">
        <v>30</v>
      </c>
      <c r="G28" s="4" t="s">
        <v>21</v>
      </c>
      <c r="H28" s="85">
        <f>ROUND(N28,2)</f>
        <v>0</v>
      </c>
      <c r="I28" s="85">
        <f t="shared" ref="I28" si="5">ROUND(O28*(1+L$5),2)</f>
        <v>136.6</v>
      </c>
      <c r="J28" s="85">
        <f t="shared" ref="J28" si="6">ROUND(H28*F28,2)</f>
        <v>0</v>
      </c>
      <c r="K28" s="85">
        <f t="shared" ref="K28" si="7">ROUND(F28*I28,2)</f>
        <v>4098</v>
      </c>
      <c r="L28" s="85">
        <f t="shared" ref="L28" si="8">ROUND(J28+K28,2)</f>
        <v>4098</v>
      </c>
      <c r="M28" s="42"/>
      <c r="N28" s="128"/>
      <c r="O28" s="135">
        <v>109.28</v>
      </c>
    </row>
    <row r="29" spans="2:15" x14ac:dyDescent="0.25">
      <c r="B29" s="183">
        <v>3</v>
      </c>
      <c r="C29" s="181"/>
      <c r="D29" s="181"/>
      <c r="E29" s="181" t="s">
        <v>33</v>
      </c>
      <c r="F29" s="181"/>
      <c r="G29" s="181"/>
      <c r="H29" s="181"/>
      <c r="I29" s="181"/>
      <c r="J29" s="36"/>
      <c r="K29" s="36"/>
      <c r="L29" s="1">
        <f>ROUND(L30+L32+L34+L36+L38,2)</f>
        <v>120318.16</v>
      </c>
      <c r="M29" s="45"/>
      <c r="N29" s="16"/>
      <c r="O29" s="16"/>
    </row>
    <row r="30" spans="2:15" x14ac:dyDescent="0.25">
      <c r="B30" s="182" t="s">
        <v>37</v>
      </c>
      <c r="C30" s="180"/>
      <c r="D30" s="180"/>
      <c r="E30" s="180" t="s">
        <v>39</v>
      </c>
      <c r="F30" s="180"/>
      <c r="G30" s="180"/>
      <c r="H30" s="180"/>
      <c r="I30" s="180"/>
      <c r="J30" s="2"/>
      <c r="K30" s="2"/>
      <c r="L30" s="3">
        <f>ROUND(L31,2)</f>
        <v>2033.55</v>
      </c>
      <c r="M30" s="42"/>
      <c r="N30" s="16"/>
      <c r="O30" s="16"/>
    </row>
    <row r="31" spans="2:15" ht="30" x14ac:dyDescent="0.25">
      <c r="B31" s="4" t="s">
        <v>43</v>
      </c>
      <c r="C31" s="83" t="s">
        <v>29</v>
      </c>
      <c r="D31" s="4">
        <v>97649</v>
      </c>
      <c r="E31" s="84" t="s">
        <v>36</v>
      </c>
      <c r="F31" s="4">
        <v>479.61</v>
      </c>
      <c r="G31" s="4" t="s">
        <v>200</v>
      </c>
      <c r="H31" s="85">
        <f>ROUND(N31*(1+L$5),2)</f>
        <v>1.51</v>
      </c>
      <c r="I31" s="85">
        <f>ROUND(O31*(1+L$5),2)</f>
        <v>2.73</v>
      </c>
      <c r="J31" s="85">
        <f>ROUND(H31*F31,2)</f>
        <v>724.21</v>
      </c>
      <c r="K31" s="85">
        <f>ROUND(F31*I31,2)</f>
        <v>1309.3399999999999</v>
      </c>
      <c r="L31" s="85">
        <f>ROUND(J31+K31,2)</f>
        <v>2033.55</v>
      </c>
      <c r="M31" s="42"/>
      <c r="N31" s="134">
        <v>1.21</v>
      </c>
      <c r="O31" s="134">
        <v>2.1800000000000002</v>
      </c>
    </row>
    <row r="32" spans="2:15" x14ac:dyDescent="0.25">
      <c r="B32" s="182" t="s">
        <v>46</v>
      </c>
      <c r="C32" s="180"/>
      <c r="D32" s="180"/>
      <c r="E32" s="180" t="s">
        <v>50</v>
      </c>
      <c r="F32" s="180"/>
      <c r="G32" s="180"/>
      <c r="H32" s="180"/>
      <c r="I32" s="180"/>
      <c r="J32" s="2"/>
      <c r="K32" s="2"/>
      <c r="L32" s="3">
        <f>ROUND(L33,2)</f>
        <v>97451.95</v>
      </c>
      <c r="M32" s="42"/>
      <c r="N32" s="16"/>
      <c r="O32" s="16"/>
    </row>
    <row r="33" spans="2:15" ht="60" x14ac:dyDescent="0.25">
      <c r="B33" s="4" t="s">
        <v>48</v>
      </c>
      <c r="C33" s="83" t="s">
        <v>27</v>
      </c>
      <c r="D33" s="4">
        <v>8</v>
      </c>
      <c r="E33" s="84" t="s">
        <v>180</v>
      </c>
      <c r="F33" s="31">
        <v>479.61</v>
      </c>
      <c r="G33" s="4" t="s">
        <v>200</v>
      </c>
      <c r="H33" s="85">
        <f>ROUND(N33*(1+L$5),2)</f>
        <v>181.74</v>
      </c>
      <c r="I33" s="85">
        <f>ROUND(O33*(1+L$5),2)</f>
        <v>21.45</v>
      </c>
      <c r="J33" s="85">
        <f>ROUND(H33*F33,2)</f>
        <v>87164.32</v>
      </c>
      <c r="K33" s="85">
        <f>ROUND(F33*I33,2)</f>
        <v>10287.629999999999</v>
      </c>
      <c r="L33" s="85">
        <f>ROUND(J33+K33,2)</f>
        <v>97451.95</v>
      </c>
      <c r="M33" s="90"/>
      <c r="N33" s="138">
        <v>145.38999999999999</v>
      </c>
      <c r="O33" s="138">
        <v>17.16</v>
      </c>
    </row>
    <row r="34" spans="2:15" x14ac:dyDescent="0.25">
      <c r="B34" s="182" t="s">
        <v>58</v>
      </c>
      <c r="C34" s="180"/>
      <c r="D34" s="180"/>
      <c r="E34" s="180" t="s">
        <v>191</v>
      </c>
      <c r="F34" s="180"/>
      <c r="G34" s="180"/>
      <c r="H34" s="180"/>
      <c r="I34" s="180"/>
      <c r="J34" s="2"/>
      <c r="K34" s="2"/>
      <c r="L34" s="3">
        <f>ROUND(L35,2)</f>
        <v>7052.43</v>
      </c>
      <c r="M34" s="42"/>
      <c r="N34" s="16"/>
      <c r="O34" s="16"/>
    </row>
    <row r="35" spans="2:15" ht="30" x14ac:dyDescent="0.25">
      <c r="B35" s="4" t="s">
        <v>59</v>
      </c>
      <c r="C35" s="83" t="s">
        <v>29</v>
      </c>
      <c r="D35" s="4">
        <v>94228</v>
      </c>
      <c r="E35" s="84" t="s">
        <v>41</v>
      </c>
      <c r="F35" s="31">
        <v>49.7</v>
      </c>
      <c r="G35" s="4" t="s">
        <v>200</v>
      </c>
      <c r="H35" s="85">
        <f>ROUND(N35*(1+L$5),2)</f>
        <v>130.41</v>
      </c>
      <c r="I35" s="85">
        <f>ROUND(O35*(1+L$5),2)</f>
        <v>11.49</v>
      </c>
      <c r="J35" s="85">
        <f>ROUND(H35*F35,2)</f>
        <v>6481.38</v>
      </c>
      <c r="K35" s="85">
        <f>ROUND(F35*I35,2)</f>
        <v>571.04999999999995</v>
      </c>
      <c r="L35" s="85">
        <f>ROUND(J35+K35,2)</f>
        <v>7052.43</v>
      </c>
      <c r="M35" s="42"/>
      <c r="N35" s="134">
        <v>104.33</v>
      </c>
      <c r="O35" s="134">
        <v>9.19</v>
      </c>
    </row>
    <row r="36" spans="2:15" x14ac:dyDescent="0.25">
      <c r="B36" s="182" t="s">
        <v>261</v>
      </c>
      <c r="C36" s="180"/>
      <c r="D36" s="180"/>
      <c r="E36" s="180" t="s">
        <v>192</v>
      </c>
      <c r="F36" s="180"/>
      <c r="G36" s="180"/>
      <c r="H36" s="180"/>
      <c r="I36" s="180"/>
      <c r="J36" s="2"/>
      <c r="K36" s="2"/>
      <c r="L36" s="3">
        <f>ROUND(L37,2)</f>
        <v>13298.43</v>
      </c>
      <c r="M36" s="42"/>
      <c r="N36" s="16"/>
      <c r="O36" s="16"/>
    </row>
    <row r="37" spans="2:15" x14ac:dyDescent="0.25">
      <c r="B37" s="4" t="s">
        <v>262</v>
      </c>
      <c r="C37" s="83" t="s">
        <v>27</v>
      </c>
      <c r="D37" s="4">
        <v>9</v>
      </c>
      <c r="E37" s="84" t="s">
        <v>38</v>
      </c>
      <c r="F37" s="4">
        <v>107.28</v>
      </c>
      <c r="G37" s="4" t="s">
        <v>200</v>
      </c>
      <c r="H37" s="85">
        <f>ROUND(N37*(1+L$5),2)</f>
        <v>114.76</v>
      </c>
      <c r="I37" s="85">
        <f>ROUND(O37*(1+L$5),2)</f>
        <v>9.1999999999999993</v>
      </c>
      <c r="J37" s="85">
        <f>ROUND(H37*F37,2)</f>
        <v>12311.45</v>
      </c>
      <c r="K37" s="85">
        <f>ROUND(F37*I37,2)</f>
        <v>986.98</v>
      </c>
      <c r="L37" s="85">
        <f>ROUND(J37+K37,2)</f>
        <v>13298.43</v>
      </c>
      <c r="M37" s="42"/>
      <c r="N37" s="139">
        <v>91.81</v>
      </c>
      <c r="O37" s="139">
        <v>7.36</v>
      </c>
    </row>
    <row r="38" spans="2:15" x14ac:dyDescent="0.25">
      <c r="B38" s="182" t="s">
        <v>263</v>
      </c>
      <c r="C38" s="180"/>
      <c r="D38" s="180"/>
      <c r="E38" s="180" t="s">
        <v>40</v>
      </c>
      <c r="F38" s="180"/>
      <c r="G38" s="180"/>
      <c r="H38" s="180"/>
      <c r="I38" s="180"/>
      <c r="J38" s="2"/>
      <c r="K38" s="2"/>
      <c r="L38" s="3">
        <f>ROUND(L39,2)</f>
        <v>481.8</v>
      </c>
      <c r="M38" s="42"/>
      <c r="N38" s="16"/>
      <c r="O38" s="16"/>
    </row>
    <row r="39" spans="2:15" ht="30" x14ac:dyDescent="0.25">
      <c r="B39" s="4" t="s">
        <v>264</v>
      </c>
      <c r="C39" s="83" t="s">
        <v>27</v>
      </c>
      <c r="D39" s="4">
        <v>10</v>
      </c>
      <c r="E39" s="84" t="s">
        <v>181</v>
      </c>
      <c r="F39" s="4">
        <v>30</v>
      </c>
      <c r="G39" s="4" t="s">
        <v>30</v>
      </c>
      <c r="H39" s="85">
        <f>ROUND(N39*(1+L$5),2)</f>
        <v>12.38</v>
      </c>
      <c r="I39" s="85">
        <f>ROUND(O39*(1+L$5),2)</f>
        <v>3.68</v>
      </c>
      <c r="J39" s="85">
        <f>ROUND(H39*F39,2)</f>
        <v>371.4</v>
      </c>
      <c r="K39" s="85">
        <f>ROUND(F39*I39,2)</f>
        <v>110.4</v>
      </c>
      <c r="L39" s="85">
        <f>ROUND(J39+K39,2)</f>
        <v>481.8</v>
      </c>
      <c r="M39" s="42"/>
      <c r="N39" s="134">
        <v>9.9</v>
      </c>
      <c r="O39" s="140">
        <v>2.94</v>
      </c>
    </row>
    <row r="40" spans="2:15" x14ac:dyDescent="0.25">
      <c r="B40" s="183">
        <v>4</v>
      </c>
      <c r="C40" s="181"/>
      <c r="D40" s="181"/>
      <c r="E40" s="181" t="s">
        <v>42</v>
      </c>
      <c r="F40" s="181"/>
      <c r="G40" s="181"/>
      <c r="H40" s="181"/>
      <c r="I40" s="181"/>
      <c r="J40" s="36"/>
      <c r="K40" s="36"/>
      <c r="L40" s="1">
        <f>ROUND(L41+L46+L49,2)</f>
        <v>175270.65</v>
      </c>
      <c r="M40" s="45"/>
      <c r="N40" s="16"/>
      <c r="O40" s="16"/>
    </row>
    <row r="41" spans="2:15" x14ac:dyDescent="0.25">
      <c r="B41" s="182" t="s">
        <v>49</v>
      </c>
      <c r="C41" s="180"/>
      <c r="D41" s="180"/>
      <c r="E41" s="180" t="s">
        <v>44</v>
      </c>
      <c r="F41" s="180"/>
      <c r="G41" s="180"/>
      <c r="H41" s="180"/>
      <c r="I41" s="180"/>
      <c r="J41" s="2"/>
      <c r="K41" s="2"/>
      <c r="L41" s="3">
        <f>ROUND(L42+L43+L45+L44,2)</f>
        <v>116446.23</v>
      </c>
      <c r="M41" s="42"/>
      <c r="N41" s="16"/>
      <c r="O41" s="16"/>
    </row>
    <row r="42" spans="2:15" x14ac:dyDescent="0.25">
      <c r="B42" s="4" t="s">
        <v>51</v>
      </c>
      <c r="C42" s="83" t="s">
        <v>29</v>
      </c>
      <c r="D42" s="4">
        <v>102193</v>
      </c>
      <c r="E42" s="84" t="s">
        <v>45</v>
      </c>
      <c r="F42" s="4">
        <f>F43*0.5</f>
        <v>1623.895</v>
      </c>
      <c r="G42" s="4" t="s">
        <v>200</v>
      </c>
      <c r="H42" s="85">
        <f>ROUND(N42*(1+L$5),2)</f>
        <v>1.1399999999999999</v>
      </c>
      <c r="I42" s="85">
        <f>ROUND(O42*(1+L$5),2)</f>
        <v>1.03</v>
      </c>
      <c r="J42" s="85">
        <f>ROUND(H42*F42,2)</f>
        <v>1851.24</v>
      </c>
      <c r="K42" s="85">
        <f>ROUND(F42*I42,2)</f>
        <v>1672.61</v>
      </c>
      <c r="L42" s="85">
        <f>ROUND(J42+K42,2)</f>
        <v>3523.85</v>
      </c>
      <c r="M42" s="42"/>
      <c r="N42" s="134">
        <v>0.91</v>
      </c>
      <c r="O42" s="134">
        <v>0.82</v>
      </c>
    </row>
    <row r="43" spans="2:15" ht="30" x14ac:dyDescent="0.25">
      <c r="B43" s="4" t="s">
        <v>52</v>
      </c>
      <c r="C43" s="83" t="s">
        <v>27</v>
      </c>
      <c r="D43" s="4">
        <v>11</v>
      </c>
      <c r="E43" s="84" t="s">
        <v>235</v>
      </c>
      <c r="F43" s="4">
        <v>3247.79</v>
      </c>
      <c r="G43" s="4" t="s">
        <v>200</v>
      </c>
      <c r="H43" s="85">
        <f>ROUND(N43*(1+L$5),2)</f>
        <v>12.86</v>
      </c>
      <c r="I43" s="85">
        <f>ROUND(O43*(1+L$5),2)</f>
        <v>6.15</v>
      </c>
      <c r="J43" s="85">
        <f>ROUND(H43*F43,2)</f>
        <v>41766.58</v>
      </c>
      <c r="K43" s="85">
        <f>ROUND(F43*I43,2)</f>
        <v>19973.91</v>
      </c>
      <c r="L43" s="85">
        <f>ROUND(J43+K43,2)</f>
        <v>61740.49</v>
      </c>
      <c r="M43" s="42"/>
      <c r="N43" s="134">
        <v>10.29</v>
      </c>
      <c r="O43" s="134">
        <v>4.92</v>
      </c>
    </row>
    <row r="44" spans="2:15" ht="30" x14ac:dyDescent="0.25">
      <c r="B44" s="4" t="s">
        <v>53</v>
      </c>
      <c r="C44" s="83" t="s">
        <v>27</v>
      </c>
      <c r="D44" s="4">
        <v>12</v>
      </c>
      <c r="E44" s="84" t="s">
        <v>236</v>
      </c>
      <c r="F44" s="4">
        <v>2401.08</v>
      </c>
      <c r="G44" s="4" t="s">
        <v>200</v>
      </c>
      <c r="H44" s="85">
        <f>ROUND(N44*(1+L$5),2)</f>
        <v>12.86</v>
      </c>
      <c r="I44" s="85">
        <f>ROUND(O44*(1+L$5),2)</f>
        <v>7.49</v>
      </c>
      <c r="J44" s="85">
        <f>ROUND(H44*F44,2)</f>
        <v>30877.89</v>
      </c>
      <c r="K44" s="85">
        <f>ROUND(F44*I44,2)</f>
        <v>17984.09</v>
      </c>
      <c r="L44" s="85">
        <f>ROUND(J44+K44,2)</f>
        <v>48861.98</v>
      </c>
      <c r="M44" s="42"/>
      <c r="N44" s="134">
        <v>10.29</v>
      </c>
      <c r="O44" s="134">
        <v>5.99</v>
      </c>
    </row>
    <row r="45" spans="2:15" x14ac:dyDescent="0.25">
      <c r="B45" s="4" t="s">
        <v>54</v>
      </c>
      <c r="C45" s="83" t="s">
        <v>27</v>
      </c>
      <c r="D45" s="4">
        <v>13</v>
      </c>
      <c r="E45" s="84" t="s">
        <v>402</v>
      </c>
      <c r="F45" s="4">
        <v>153.84</v>
      </c>
      <c r="G45" s="4" t="s">
        <v>200</v>
      </c>
      <c r="H45" s="85">
        <f>ROUND(N45*(1+L$5),2)</f>
        <v>9.4499999999999993</v>
      </c>
      <c r="I45" s="85">
        <f>ROUND(O45*(1+L$5),2)</f>
        <v>5.63</v>
      </c>
      <c r="J45" s="85">
        <f>ROUND(H45*F45,2)</f>
        <v>1453.79</v>
      </c>
      <c r="K45" s="85">
        <f>ROUND(F45*I45,2)</f>
        <v>866.12</v>
      </c>
      <c r="L45" s="85">
        <f>ROUND(J45+K45,2)</f>
        <v>2319.91</v>
      </c>
      <c r="M45" s="42"/>
      <c r="N45" s="134">
        <v>7.56</v>
      </c>
      <c r="O45" s="134">
        <v>4.5</v>
      </c>
    </row>
    <row r="46" spans="2:15" x14ac:dyDescent="0.25">
      <c r="B46" s="182" t="s">
        <v>56</v>
      </c>
      <c r="C46" s="180"/>
      <c r="D46" s="180"/>
      <c r="E46" s="180" t="s">
        <v>47</v>
      </c>
      <c r="F46" s="180"/>
      <c r="G46" s="180"/>
      <c r="H46" s="180"/>
      <c r="I46" s="180"/>
      <c r="J46" s="2"/>
      <c r="K46" s="2"/>
      <c r="L46" s="3">
        <f>ROUND(L47+L48,2)</f>
        <v>37085.78</v>
      </c>
      <c r="M46" s="42"/>
    </row>
    <row r="47" spans="2:15" ht="30" x14ac:dyDescent="0.25">
      <c r="B47" s="4" t="s">
        <v>87</v>
      </c>
      <c r="C47" s="83" t="s">
        <v>29</v>
      </c>
      <c r="D47" s="4">
        <v>88489</v>
      </c>
      <c r="E47" s="84" t="s">
        <v>400</v>
      </c>
      <c r="F47" s="4">
        <v>1672.64</v>
      </c>
      <c r="G47" s="4" t="s">
        <v>200</v>
      </c>
      <c r="H47" s="85">
        <f>ROUND(N47*(1+L$5),2)</f>
        <v>13.01</v>
      </c>
      <c r="I47" s="85">
        <f>ROUND(O47*(1+L$5),2)</f>
        <v>4.63</v>
      </c>
      <c r="J47" s="85">
        <f>ROUND(H47*F47,2)</f>
        <v>21761.05</v>
      </c>
      <c r="K47" s="85">
        <f>ROUND(F47*I47,2)</f>
        <v>7744.32</v>
      </c>
      <c r="L47" s="85">
        <f>ROUND(J47+K47,2)</f>
        <v>29505.37</v>
      </c>
      <c r="M47" s="42"/>
      <c r="N47" s="134">
        <v>10.41</v>
      </c>
      <c r="O47" s="134">
        <v>3.7</v>
      </c>
    </row>
    <row r="48" spans="2:15" ht="36" customHeight="1" x14ac:dyDescent="0.25">
      <c r="B48" s="4" t="s">
        <v>57</v>
      </c>
      <c r="C48" s="83" t="s">
        <v>29</v>
      </c>
      <c r="D48" s="4">
        <v>96126</v>
      </c>
      <c r="E48" s="84" t="s">
        <v>401</v>
      </c>
      <c r="F48" s="4">
        <f>F47*0.2</f>
        <v>334.52800000000002</v>
      </c>
      <c r="G48" s="4" t="s">
        <v>200</v>
      </c>
      <c r="H48" s="85">
        <f>ROUND(N48*(1+L$5),2)</f>
        <v>13.78</v>
      </c>
      <c r="I48" s="85">
        <f>ROUND(O48*(1+L$5),2)</f>
        <v>8.8800000000000008</v>
      </c>
      <c r="J48" s="85">
        <f>ROUND(H48*F48,2)</f>
        <v>4609.8</v>
      </c>
      <c r="K48" s="85">
        <f>ROUND(F48*I48,2)</f>
        <v>2970.61</v>
      </c>
      <c r="L48" s="85">
        <f>ROUND(J48+K48,2)</f>
        <v>7580.41</v>
      </c>
      <c r="M48" s="42"/>
      <c r="N48" s="134">
        <v>11.02</v>
      </c>
      <c r="O48" s="134">
        <v>7.1</v>
      </c>
    </row>
    <row r="49" spans="2:15" ht="16.899999999999999" customHeight="1" x14ac:dyDescent="0.25">
      <c r="B49" s="182" t="s">
        <v>78</v>
      </c>
      <c r="C49" s="180"/>
      <c r="D49" s="180"/>
      <c r="E49" s="180" t="s">
        <v>190</v>
      </c>
      <c r="F49" s="180"/>
      <c r="G49" s="180"/>
      <c r="H49" s="180"/>
      <c r="I49" s="180"/>
      <c r="J49" s="2"/>
      <c r="K49" s="2"/>
      <c r="L49" s="3">
        <f>ROUND(L50+L51+L52,2)</f>
        <v>21738.639999999999</v>
      </c>
      <c r="M49" s="42"/>
    </row>
    <row r="50" spans="2:15" ht="30.6" customHeight="1" x14ac:dyDescent="0.25">
      <c r="B50" s="4" t="s">
        <v>79</v>
      </c>
      <c r="C50" s="83" t="s">
        <v>27</v>
      </c>
      <c r="D50" s="4">
        <v>14</v>
      </c>
      <c r="E50" s="84" t="s">
        <v>415</v>
      </c>
      <c r="F50" s="4">
        <v>624.01</v>
      </c>
      <c r="G50" s="4" t="s">
        <v>200</v>
      </c>
      <c r="H50" s="85">
        <f>ROUND(N50*(1+L$5),2)</f>
        <v>5.75</v>
      </c>
      <c r="I50" s="85">
        <f>ROUND(O50*(1+L$5),2)</f>
        <v>8.8000000000000007</v>
      </c>
      <c r="J50" s="85">
        <f>ROUND(H50*F50,2)</f>
        <v>3588.06</v>
      </c>
      <c r="K50" s="85">
        <f>ROUND(F50*I50,2)</f>
        <v>5491.29</v>
      </c>
      <c r="L50" s="85">
        <f>ROUND(J50+K50,2)</f>
        <v>9079.35</v>
      </c>
      <c r="M50" s="42"/>
      <c r="N50" s="134">
        <v>4.5999999999999996</v>
      </c>
      <c r="O50" s="134">
        <v>7.04</v>
      </c>
    </row>
    <row r="51" spans="2:15" ht="30.6" customHeight="1" x14ac:dyDescent="0.25">
      <c r="B51" s="4" t="s">
        <v>80</v>
      </c>
      <c r="C51" s="83" t="s">
        <v>27</v>
      </c>
      <c r="D51" s="4">
        <v>12</v>
      </c>
      <c r="E51" s="84" t="s">
        <v>193</v>
      </c>
      <c r="F51" s="4">
        <v>594.66999999999996</v>
      </c>
      <c r="G51" s="4" t="s">
        <v>200</v>
      </c>
      <c r="H51" s="85">
        <f>ROUND(N51*(1+L$5),2)</f>
        <v>12.86</v>
      </c>
      <c r="I51" s="85">
        <f>ROUND(O51*(1+L$5),2)</f>
        <v>7.49</v>
      </c>
      <c r="J51" s="85">
        <f>ROUND(H51*F51,2)</f>
        <v>7647.46</v>
      </c>
      <c r="K51" s="85">
        <f>ROUND(F51*I51,2)</f>
        <v>4454.08</v>
      </c>
      <c r="L51" s="85">
        <f>ROUND(J51+K51,2)</f>
        <v>12101.54</v>
      </c>
      <c r="M51" s="42"/>
      <c r="N51" s="134">
        <v>10.29</v>
      </c>
      <c r="O51" s="134">
        <v>5.99</v>
      </c>
    </row>
    <row r="52" spans="2:15" ht="30.6" customHeight="1" x14ac:dyDescent="0.25">
      <c r="B52" s="4" t="s">
        <v>88</v>
      </c>
      <c r="C52" s="83" t="s">
        <v>27</v>
      </c>
      <c r="D52" s="4">
        <v>11</v>
      </c>
      <c r="E52" s="84" t="s">
        <v>403</v>
      </c>
      <c r="F52" s="4">
        <v>29.34</v>
      </c>
      <c r="G52" s="4" t="s">
        <v>200</v>
      </c>
      <c r="H52" s="85">
        <f>ROUND(N52*(1+L$5),2)</f>
        <v>12.86</v>
      </c>
      <c r="I52" s="85">
        <f>ROUND(O52*(1+L$5),2)</f>
        <v>6.15</v>
      </c>
      <c r="J52" s="85">
        <f>ROUND(H52*F52,2)</f>
        <v>377.31</v>
      </c>
      <c r="K52" s="85">
        <f>ROUND(F52*I52,2)</f>
        <v>180.44</v>
      </c>
      <c r="L52" s="85">
        <f>ROUND(J52+K52,2)</f>
        <v>557.75</v>
      </c>
      <c r="M52" s="42"/>
      <c r="N52" s="134">
        <v>10.29</v>
      </c>
      <c r="O52" s="134">
        <v>4.92</v>
      </c>
    </row>
    <row r="53" spans="2:15" x14ac:dyDescent="0.25">
      <c r="B53" s="183" t="s">
        <v>265</v>
      </c>
      <c r="C53" s="181"/>
      <c r="D53" s="181"/>
      <c r="E53" s="181" t="s">
        <v>65</v>
      </c>
      <c r="F53" s="181"/>
      <c r="G53" s="181"/>
      <c r="H53" s="181"/>
      <c r="I53" s="181"/>
      <c r="J53" s="35"/>
      <c r="K53" s="35"/>
      <c r="L53" s="5">
        <f>ROUND(L54+L62+L78+L82+L87+L100+L114+L124+L132+L137+L147+L150+L154+L157+L161,2)</f>
        <v>453125.43</v>
      </c>
      <c r="M53" s="45"/>
      <c r="N53" s="16"/>
      <c r="O53" s="16"/>
    </row>
    <row r="54" spans="2:15" x14ac:dyDescent="0.25">
      <c r="B54" s="182" t="s">
        <v>246</v>
      </c>
      <c r="C54" s="180"/>
      <c r="D54" s="180"/>
      <c r="E54" s="180" t="s">
        <v>411</v>
      </c>
      <c r="F54" s="180"/>
      <c r="G54" s="180"/>
      <c r="H54" s="180"/>
      <c r="I54" s="180"/>
      <c r="J54" s="2"/>
      <c r="K54" s="2"/>
      <c r="L54" s="3">
        <f>ROUND(L55+L56+L57+L58+L59+L60+L61,2)</f>
        <v>84549.440000000002</v>
      </c>
      <c r="M54" s="42"/>
      <c r="N54" s="16"/>
      <c r="O54" s="16"/>
    </row>
    <row r="55" spans="2:15" ht="31.5" customHeight="1" x14ac:dyDescent="0.25">
      <c r="B55" s="4" t="s">
        <v>247</v>
      </c>
      <c r="C55" s="83" t="s">
        <v>27</v>
      </c>
      <c r="D55" s="4">
        <v>15</v>
      </c>
      <c r="E55" s="84" t="s">
        <v>228</v>
      </c>
      <c r="F55" s="4">
        <v>104.58</v>
      </c>
      <c r="G55" s="4" t="s">
        <v>30</v>
      </c>
      <c r="H55" s="85">
        <f>ROUND(N55*(1+L$5),2)</f>
        <v>2.13</v>
      </c>
      <c r="I55" s="85">
        <f>ROUND(O55*(1+L$5),2)</f>
        <v>1.1299999999999999</v>
      </c>
      <c r="J55" s="85">
        <f>ROUND(H55*F55,2)</f>
        <v>222.76</v>
      </c>
      <c r="K55" s="85">
        <f>ROUND(F55*I55,2)</f>
        <v>118.18</v>
      </c>
      <c r="L55" s="85">
        <f>ROUND(J55+K55,2)</f>
        <v>340.94</v>
      </c>
      <c r="M55" s="42"/>
      <c r="N55" s="138">
        <v>1.7</v>
      </c>
      <c r="O55" s="134">
        <v>0.9</v>
      </c>
    </row>
    <row r="56" spans="2:15" ht="27.75" customHeight="1" x14ac:dyDescent="0.25">
      <c r="B56" s="4" t="s">
        <v>266</v>
      </c>
      <c r="C56" s="83" t="s">
        <v>27</v>
      </c>
      <c r="D56" s="4">
        <v>16</v>
      </c>
      <c r="E56" s="84" t="s">
        <v>229</v>
      </c>
      <c r="F56" s="4">
        <v>11300</v>
      </c>
      <c r="G56" s="4" t="s">
        <v>30</v>
      </c>
      <c r="H56" s="85">
        <f>ROUND(N56*(1+L$5),2)</f>
        <v>3.34</v>
      </c>
      <c r="I56" s="85">
        <f>ROUND(O56*(1+L$5),2)</f>
        <v>1.46</v>
      </c>
      <c r="J56" s="85">
        <f>ROUND(H56*F56,2)</f>
        <v>37742</v>
      </c>
      <c r="K56" s="85">
        <f>ROUND(F56*I56,2)</f>
        <v>16498</v>
      </c>
      <c r="L56" s="85">
        <f>ROUND(J56+K56,2)</f>
        <v>54240</v>
      </c>
      <c r="M56" s="42"/>
      <c r="N56" s="138">
        <v>2.67</v>
      </c>
      <c r="O56" s="134">
        <v>1.17</v>
      </c>
    </row>
    <row r="57" spans="2:15" ht="30" x14ac:dyDescent="0.25">
      <c r="B57" s="4" t="s">
        <v>267</v>
      </c>
      <c r="C57" s="83" t="s">
        <v>27</v>
      </c>
      <c r="D57" s="4">
        <v>17</v>
      </c>
      <c r="E57" s="84" t="s">
        <v>230</v>
      </c>
      <c r="F57" s="4">
        <v>300</v>
      </c>
      <c r="G57" s="4" t="s">
        <v>30</v>
      </c>
      <c r="H57" s="85">
        <f t="shared" ref="H57:H61" si="9">ROUND(N57*(1+L$5),2)</f>
        <v>5.21</v>
      </c>
      <c r="I57" s="85">
        <f t="shared" ref="I57:I61" si="10">ROUND(O57*(1+L$5),2)</f>
        <v>1.95</v>
      </c>
      <c r="J57" s="85">
        <f t="shared" ref="J57:J61" si="11">ROUND(H57*F57,2)</f>
        <v>1563</v>
      </c>
      <c r="K57" s="85">
        <f t="shared" ref="K57:K61" si="12">ROUND(F57*I57,2)</f>
        <v>585</v>
      </c>
      <c r="L57" s="85">
        <f t="shared" ref="L57:L61" si="13">ROUND(J57+K57,2)</f>
        <v>2148</v>
      </c>
      <c r="M57" s="42"/>
      <c r="N57" s="138">
        <v>4.17</v>
      </c>
      <c r="O57" s="134">
        <v>1.56</v>
      </c>
    </row>
    <row r="58" spans="2:15" ht="30" x14ac:dyDescent="0.25">
      <c r="B58" s="4" t="s">
        <v>268</v>
      </c>
      <c r="C58" s="83" t="s">
        <v>27</v>
      </c>
      <c r="D58" s="4">
        <v>18</v>
      </c>
      <c r="E58" s="84" t="s">
        <v>231</v>
      </c>
      <c r="F58" s="4">
        <v>400</v>
      </c>
      <c r="G58" s="4" t="s">
        <v>30</v>
      </c>
      <c r="H58" s="85">
        <f t="shared" ref="H58" si="14">ROUND(N58*(1+L$5),2)</f>
        <v>7.3</v>
      </c>
      <c r="I58" s="85">
        <f t="shared" ref="I58" si="15">ROUND(O58*(1+L$5),2)</f>
        <v>2.54</v>
      </c>
      <c r="J58" s="85">
        <f t="shared" ref="J58" si="16">ROUND(H58*F58,2)</f>
        <v>2920</v>
      </c>
      <c r="K58" s="85">
        <f t="shared" ref="K58" si="17">ROUND(F58*I58,2)</f>
        <v>1016</v>
      </c>
      <c r="L58" s="85">
        <f t="shared" ref="L58" si="18">ROUND(J58+K58,2)</f>
        <v>3936</v>
      </c>
      <c r="M58" s="42"/>
      <c r="N58" s="138">
        <v>5.84</v>
      </c>
      <c r="O58" s="134">
        <v>2.0299999999999998</v>
      </c>
    </row>
    <row r="59" spans="2:15" ht="30" x14ac:dyDescent="0.25">
      <c r="B59" s="4" t="s">
        <v>269</v>
      </c>
      <c r="C59" s="83" t="s">
        <v>27</v>
      </c>
      <c r="D59" s="4">
        <v>19</v>
      </c>
      <c r="E59" s="84" t="s">
        <v>232</v>
      </c>
      <c r="F59" s="4">
        <v>250</v>
      </c>
      <c r="G59" s="4" t="s">
        <v>30</v>
      </c>
      <c r="H59" s="85">
        <f t="shared" ref="H59" si="19">ROUND(N59*(1+L$5),2)</f>
        <v>15.43</v>
      </c>
      <c r="I59" s="85">
        <f t="shared" ref="I59" si="20">ROUND(O59*(1+L$5),2)</f>
        <v>3.76</v>
      </c>
      <c r="J59" s="85">
        <f t="shared" ref="J59" si="21">ROUND(H59*F59,2)</f>
        <v>3857.5</v>
      </c>
      <c r="K59" s="85">
        <f t="shared" ref="K59" si="22">ROUND(F59*I59,2)</f>
        <v>940</v>
      </c>
      <c r="L59" s="85">
        <f t="shared" ref="L59" si="23">ROUND(J59+K59,2)</f>
        <v>4797.5</v>
      </c>
      <c r="M59" s="42"/>
      <c r="N59" s="138">
        <v>12.34</v>
      </c>
      <c r="O59" s="134">
        <v>3.01</v>
      </c>
    </row>
    <row r="60" spans="2:15" ht="30" x14ac:dyDescent="0.25">
      <c r="B60" s="4" t="s">
        <v>270</v>
      </c>
      <c r="C60" s="83" t="s">
        <v>27</v>
      </c>
      <c r="D60" s="4">
        <v>20</v>
      </c>
      <c r="E60" s="84" t="s">
        <v>233</v>
      </c>
      <c r="F60" s="4">
        <v>250</v>
      </c>
      <c r="G60" s="4" t="s">
        <v>30</v>
      </c>
      <c r="H60" s="85">
        <f t="shared" si="9"/>
        <v>21.68</v>
      </c>
      <c r="I60" s="85">
        <f t="shared" si="10"/>
        <v>5.6</v>
      </c>
      <c r="J60" s="85">
        <f t="shared" si="11"/>
        <v>5420</v>
      </c>
      <c r="K60" s="85">
        <f t="shared" si="12"/>
        <v>1400</v>
      </c>
      <c r="L60" s="85">
        <f t="shared" si="13"/>
        <v>6820</v>
      </c>
      <c r="M60" s="42"/>
      <c r="N60" s="138">
        <v>17.34</v>
      </c>
      <c r="O60" s="134">
        <v>4.4800000000000004</v>
      </c>
    </row>
    <row r="61" spans="2:15" ht="30" x14ac:dyDescent="0.25">
      <c r="B61" s="4" t="s">
        <v>271</v>
      </c>
      <c r="C61" s="83" t="s">
        <v>27</v>
      </c>
      <c r="D61" s="4">
        <v>21</v>
      </c>
      <c r="E61" s="84" t="s">
        <v>234</v>
      </c>
      <c r="F61" s="4">
        <v>300</v>
      </c>
      <c r="G61" s="4" t="s">
        <v>30</v>
      </c>
      <c r="H61" s="85">
        <f t="shared" si="9"/>
        <v>33.56</v>
      </c>
      <c r="I61" s="85">
        <f t="shared" si="10"/>
        <v>7.33</v>
      </c>
      <c r="J61" s="85">
        <f t="shared" si="11"/>
        <v>10068</v>
      </c>
      <c r="K61" s="85">
        <f t="shared" si="12"/>
        <v>2199</v>
      </c>
      <c r="L61" s="85">
        <f t="shared" si="13"/>
        <v>12267</v>
      </c>
      <c r="M61" s="42"/>
      <c r="N61" s="138">
        <v>26.85</v>
      </c>
      <c r="O61" s="134">
        <v>5.86</v>
      </c>
    </row>
    <row r="62" spans="2:15" x14ac:dyDescent="0.25">
      <c r="B62" s="182" t="s">
        <v>272</v>
      </c>
      <c r="C62" s="180"/>
      <c r="D62" s="180"/>
      <c r="E62" s="180" t="s">
        <v>55</v>
      </c>
      <c r="F62" s="180"/>
      <c r="G62" s="180"/>
      <c r="H62" s="180"/>
      <c r="I62" s="180"/>
      <c r="J62" s="2"/>
      <c r="K62" s="2"/>
      <c r="L62" s="3">
        <f>ROUND(L63+L64+L65+L66+L67+L68+L69+L70+L71+L72+L73+L74+L75+L76+L77,2)</f>
        <v>7697.26</v>
      </c>
      <c r="M62" s="42"/>
      <c r="N62" s="16"/>
      <c r="O62" s="16"/>
    </row>
    <row r="63" spans="2:15" ht="18.75" customHeight="1" x14ac:dyDescent="0.25">
      <c r="B63" s="4" t="s">
        <v>273</v>
      </c>
      <c r="C63" s="83" t="s">
        <v>29</v>
      </c>
      <c r="D63" s="4">
        <v>93653</v>
      </c>
      <c r="E63" s="84" t="s">
        <v>158</v>
      </c>
      <c r="F63" s="4">
        <v>36</v>
      </c>
      <c r="G63" s="4" t="s">
        <v>21</v>
      </c>
      <c r="H63" s="85">
        <f>ROUND(N63*(1+L$5),2)</f>
        <v>12.93</v>
      </c>
      <c r="I63" s="85">
        <f>ROUND(O63*(1+L$5),2)</f>
        <v>1.26</v>
      </c>
      <c r="J63" s="85">
        <f>ROUND(H63*F63,2)</f>
        <v>465.48</v>
      </c>
      <c r="K63" s="85">
        <f>ROUND(F63*I63,2)</f>
        <v>45.36</v>
      </c>
      <c r="L63" s="85">
        <f>ROUND(J63+K63,2)</f>
        <v>510.84</v>
      </c>
      <c r="M63" s="42"/>
      <c r="N63" s="134">
        <v>10.34</v>
      </c>
      <c r="O63" s="134">
        <v>1.01</v>
      </c>
    </row>
    <row r="64" spans="2:15" ht="15" customHeight="1" x14ac:dyDescent="0.25">
      <c r="B64" s="4" t="s">
        <v>274</v>
      </c>
      <c r="C64" s="83" t="s">
        <v>29</v>
      </c>
      <c r="D64" s="4">
        <v>93654</v>
      </c>
      <c r="E64" s="84" t="s">
        <v>159</v>
      </c>
      <c r="F64" s="4">
        <v>34</v>
      </c>
      <c r="G64" s="4" t="s">
        <v>21</v>
      </c>
      <c r="H64" s="85">
        <f t="shared" ref="H64:H77" si="24">ROUND(N64*(1+L$5),2)</f>
        <v>13.09</v>
      </c>
      <c r="I64" s="85">
        <f t="shared" ref="I64:I77" si="25">ROUND(O64*(1+L$5),2)</f>
        <v>1.71</v>
      </c>
      <c r="J64" s="85">
        <f t="shared" ref="J64:J77" si="26">ROUND(H64*F64,2)</f>
        <v>445.06</v>
      </c>
      <c r="K64" s="85">
        <f t="shared" ref="K64:K77" si="27">ROUND(F64*I64,2)</f>
        <v>58.14</v>
      </c>
      <c r="L64" s="85">
        <f t="shared" ref="L64:L77" si="28">ROUND(J64+K64,2)</f>
        <v>503.2</v>
      </c>
      <c r="M64" s="42"/>
      <c r="N64" s="134">
        <v>10.47</v>
      </c>
      <c r="O64" s="134">
        <v>1.37</v>
      </c>
    </row>
    <row r="65" spans="2:15" ht="17.25" customHeight="1" x14ac:dyDescent="0.25">
      <c r="B65" s="4" t="s">
        <v>275</v>
      </c>
      <c r="C65" s="83" t="s">
        <v>29</v>
      </c>
      <c r="D65" s="4">
        <v>93655</v>
      </c>
      <c r="E65" s="84" t="s">
        <v>160</v>
      </c>
      <c r="F65" s="4">
        <v>1</v>
      </c>
      <c r="G65" s="4" t="s">
        <v>21</v>
      </c>
      <c r="H65" s="85">
        <f t="shared" ref="H65" si="29">ROUND(N65*(1+L$5),2)</f>
        <v>13.7</v>
      </c>
      <c r="I65" s="85">
        <f t="shared" ref="I65" si="30">ROUND(O65*(1+L$5),2)</f>
        <v>2.4</v>
      </c>
      <c r="J65" s="85">
        <f t="shared" ref="J65" si="31">ROUND(H65*F65,2)</f>
        <v>13.7</v>
      </c>
      <c r="K65" s="85">
        <f t="shared" ref="K65" si="32">ROUND(F65*I65,2)</f>
        <v>2.4</v>
      </c>
      <c r="L65" s="85">
        <f t="shared" ref="L65" si="33">ROUND(J65+K65,2)</f>
        <v>16.100000000000001</v>
      </c>
      <c r="M65" s="42"/>
      <c r="N65" s="134">
        <v>10.96</v>
      </c>
      <c r="O65" s="134">
        <v>1.92</v>
      </c>
    </row>
    <row r="66" spans="2:15" ht="24" customHeight="1" x14ac:dyDescent="0.25">
      <c r="B66" s="4" t="s">
        <v>276</v>
      </c>
      <c r="C66" s="83" t="s">
        <v>29</v>
      </c>
      <c r="D66" s="4">
        <v>93656</v>
      </c>
      <c r="E66" s="84" t="s">
        <v>161</v>
      </c>
      <c r="F66" s="4">
        <v>3</v>
      </c>
      <c r="G66" s="4" t="s">
        <v>21</v>
      </c>
      <c r="H66" s="85">
        <f t="shared" si="24"/>
        <v>13.7</v>
      </c>
      <c r="I66" s="85">
        <f t="shared" si="25"/>
        <v>2.4</v>
      </c>
      <c r="J66" s="85">
        <f t="shared" si="26"/>
        <v>41.1</v>
      </c>
      <c r="K66" s="85">
        <f t="shared" si="27"/>
        <v>7.2</v>
      </c>
      <c r="L66" s="85">
        <f t="shared" si="28"/>
        <v>48.3</v>
      </c>
      <c r="M66" s="42"/>
      <c r="N66" s="134">
        <v>10.96</v>
      </c>
      <c r="O66" s="134">
        <v>1.92</v>
      </c>
    </row>
    <row r="67" spans="2:15" ht="17.25" customHeight="1" x14ac:dyDescent="0.25">
      <c r="B67" s="4" t="s">
        <v>277</v>
      </c>
      <c r="C67" s="83" t="s">
        <v>29</v>
      </c>
      <c r="D67" s="4">
        <v>93667</v>
      </c>
      <c r="E67" s="84" t="s">
        <v>162</v>
      </c>
      <c r="F67" s="4">
        <v>1</v>
      </c>
      <c r="G67" s="4" t="s">
        <v>21</v>
      </c>
      <c r="H67" s="85">
        <f t="shared" ref="H67" si="34">ROUND(N67*(1+L$5),2)</f>
        <v>83.74</v>
      </c>
      <c r="I67" s="85">
        <f t="shared" ref="I67" si="35">ROUND(O67*(1+L$5),2)</f>
        <v>3.83</v>
      </c>
      <c r="J67" s="85">
        <f t="shared" ref="J67" si="36">ROUND(H67*F67,2)</f>
        <v>83.74</v>
      </c>
      <c r="K67" s="85">
        <f t="shared" ref="K67" si="37">ROUND(F67*I67,2)</f>
        <v>3.83</v>
      </c>
      <c r="L67" s="85">
        <f t="shared" ref="L67" si="38">ROUND(J67+K67,2)</f>
        <v>87.57</v>
      </c>
      <c r="M67" s="42"/>
      <c r="N67" s="134">
        <v>66.989999999999995</v>
      </c>
      <c r="O67" s="134">
        <v>3.06</v>
      </c>
    </row>
    <row r="68" spans="2:15" ht="19.5" customHeight="1" x14ac:dyDescent="0.25">
      <c r="B68" s="4" t="s">
        <v>278</v>
      </c>
      <c r="C68" s="83" t="s">
        <v>29</v>
      </c>
      <c r="D68" s="4">
        <v>93669</v>
      </c>
      <c r="E68" s="84" t="s">
        <v>163</v>
      </c>
      <c r="F68" s="4">
        <v>2</v>
      </c>
      <c r="G68" s="4" t="s">
        <v>21</v>
      </c>
      <c r="H68" s="85">
        <f t="shared" ref="H68" si="39">ROUND(N68*(1+L$5),2)</f>
        <v>86.04</v>
      </c>
      <c r="I68" s="85">
        <f t="shared" ref="I68" si="40">ROUND(O68*(1+L$5),2)</f>
        <v>7.24</v>
      </c>
      <c r="J68" s="85">
        <f t="shared" ref="J68" si="41">ROUND(H68*F68,2)</f>
        <v>172.08</v>
      </c>
      <c r="K68" s="85">
        <f t="shared" ref="K68" si="42">ROUND(F68*I68,2)</f>
        <v>14.48</v>
      </c>
      <c r="L68" s="85">
        <f t="shared" ref="L68" si="43">ROUND(J68+K68,2)</f>
        <v>186.56</v>
      </c>
      <c r="M68" s="42"/>
      <c r="N68" s="134">
        <v>68.83</v>
      </c>
      <c r="O68" s="134">
        <v>5.79</v>
      </c>
    </row>
    <row r="69" spans="2:15" ht="19.5" customHeight="1" x14ac:dyDescent="0.25">
      <c r="B69" s="4" t="s">
        <v>279</v>
      </c>
      <c r="C69" s="83" t="s">
        <v>29</v>
      </c>
      <c r="D69" s="4">
        <v>93673</v>
      </c>
      <c r="E69" s="84" t="s">
        <v>164</v>
      </c>
      <c r="F69" s="4">
        <v>1</v>
      </c>
      <c r="G69" s="4" t="s">
        <v>21</v>
      </c>
      <c r="H69" s="85">
        <f t="shared" si="24"/>
        <v>93.29</v>
      </c>
      <c r="I69" s="85">
        <f t="shared" si="25"/>
        <v>20.71</v>
      </c>
      <c r="J69" s="85">
        <f t="shared" si="26"/>
        <v>93.29</v>
      </c>
      <c r="K69" s="85">
        <f t="shared" si="27"/>
        <v>20.71</v>
      </c>
      <c r="L69" s="85">
        <f t="shared" si="28"/>
        <v>114</v>
      </c>
      <c r="M69" s="42"/>
      <c r="N69" s="134">
        <v>74.63</v>
      </c>
      <c r="O69" s="134">
        <v>16.57</v>
      </c>
    </row>
    <row r="70" spans="2:15" ht="19.5" customHeight="1" x14ac:dyDescent="0.25">
      <c r="B70" s="4" t="s">
        <v>280</v>
      </c>
      <c r="C70" s="83" t="s">
        <v>27</v>
      </c>
      <c r="D70" s="4">
        <v>22</v>
      </c>
      <c r="E70" s="84" t="s">
        <v>165</v>
      </c>
      <c r="F70" s="4">
        <v>3</v>
      </c>
      <c r="G70" s="4" t="s">
        <v>21</v>
      </c>
      <c r="H70" s="85">
        <f t="shared" si="24"/>
        <v>179.46</v>
      </c>
      <c r="I70" s="85">
        <f t="shared" si="25"/>
        <v>27.66</v>
      </c>
      <c r="J70" s="85">
        <f t="shared" si="26"/>
        <v>538.38</v>
      </c>
      <c r="K70" s="85">
        <f t="shared" si="27"/>
        <v>82.98</v>
      </c>
      <c r="L70" s="85">
        <f t="shared" si="28"/>
        <v>621.36</v>
      </c>
      <c r="M70" s="42"/>
      <c r="N70" s="134">
        <v>143.57</v>
      </c>
      <c r="O70" s="134">
        <v>22.13</v>
      </c>
    </row>
    <row r="71" spans="2:15" ht="30" x14ac:dyDescent="0.25">
      <c r="B71" s="4" t="s">
        <v>281</v>
      </c>
      <c r="C71" s="83" t="s">
        <v>27</v>
      </c>
      <c r="D71" s="4">
        <v>23</v>
      </c>
      <c r="E71" s="84" t="s">
        <v>166</v>
      </c>
      <c r="F71" s="4">
        <v>3</v>
      </c>
      <c r="G71" s="4" t="s">
        <v>21</v>
      </c>
      <c r="H71" s="85">
        <f t="shared" si="24"/>
        <v>406.38</v>
      </c>
      <c r="I71" s="85">
        <f t="shared" si="25"/>
        <v>27.66</v>
      </c>
      <c r="J71" s="85">
        <f t="shared" si="26"/>
        <v>1219.1400000000001</v>
      </c>
      <c r="K71" s="85">
        <f t="shared" si="27"/>
        <v>82.98</v>
      </c>
      <c r="L71" s="85">
        <f t="shared" si="28"/>
        <v>1302.1199999999999</v>
      </c>
      <c r="M71" s="42"/>
      <c r="N71" s="134">
        <v>325.10000000000002</v>
      </c>
      <c r="O71" s="134">
        <v>22.13</v>
      </c>
    </row>
    <row r="72" spans="2:15" ht="30" x14ac:dyDescent="0.25">
      <c r="B72" s="4" t="s">
        <v>282</v>
      </c>
      <c r="C72" s="83" t="s">
        <v>27</v>
      </c>
      <c r="D72" s="4">
        <v>24</v>
      </c>
      <c r="E72" s="84" t="s">
        <v>168</v>
      </c>
      <c r="F72" s="4">
        <v>1</v>
      </c>
      <c r="G72" s="4" t="s">
        <v>21</v>
      </c>
      <c r="H72" s="85">
        <f t="shared" si="24"/>
        <v>383.94</v>
      </c>
      <c r="I72" s="85">
        <f t="shared" si="25"/>
        <v>27.66</v>
      </c>
      <c r="J72" s="85">
        <f t="shared" si="26"/>
        <v>383.94</v>
      </c>
      <c r="K72" s="85">
        <f t="shared" si="27"/>
        <v>27.66</v>
      </c>
      <c r="L72" s="85">
        <f t="shared" si="28"/>
        <v>411.6</v>
      </c>
      <c r="M72" s="42"/>
      <c r="N72" s="134">
        <v>307.14999999999998</v>
      </c>
      <c r="O72" s="134">
        <v>22.13</v>
      </c>
    </row>
    <row r="73" spans="2:15" ht="30" x14ac:dyDescent="0.25">
      <c r="B73" s="4" t="s">
        <v>283</v>
      </c>
      <c r="C73" s="83" t="s">
        <v>27</v>
      </c>
      <c r="D73" s="4">
        <v>25</v>
      </c>
      <c r="E73" s="84" t="s">
        <v>167</v>
      </c>
      <c r="F73" s="4">
        <v>1</v>
      </c>
      <c r="G73" s="4" t="s">
        <v>21</v>
      </c>
      <c r="H73" s="85">
        <f t="shared" ref="H73" si="44">ROUND(N73*(1+L$5),2)</f>
        <v>500.31</v>
      </c>
      <c r="I73" s="85">
        <f t="shared" ref="I73" si="45">ROUND(O73*(1+L$5),2)</f>
        <v>36.6</v>
      </c>
      <c r="J73" s="85">
        <f t="shared" ref="J73" si="46">ROUND(H73*F73,2)</f>
        <v>500.31</v>
      </c>
      <c r="K73" s="85">
        <f t="shared" ref="K73" si="47">ROUND(F73*I73,2)</f>
        <v>36.6</v>
      </c>
      <c r="L73" s="85">
        <f t="shared" ref="L73" si="48">ROUND(J73+K73,2)</f>
        <v>536.91</v>
      </c>
      <c r="M73" s="42"/>
      <c r="N73" s="134">
        <v>400.25</v>
      </c>
      <c r="O73" s="134">
        <v>29.28</v>
      </c>
    </row>
    <row r="74" spans="2:15" ht="30" x14ac:dyDescent="0.25">
      <c r="B74" s="4" t="s">
        <v>284</v>
      </c>
      <c r="C74" s="83" t="s">
        <v>27</v>
      </c>
      <c r="D74" s="4">
        <v>26</v>
      </c>
      <c r="E74" s="84" t="s">
        <v>182</v>
      </c>
      <c r="F74" s="4">
        <v>3</v>
      </c>
      <c r="G74" s="4" t="s">
        <v>21</v>
      </c>
      <c r="H74" s="85">
        <f t="shared" ref="H74" si="49">ROUND(N74*(1+L$5),2)</f>
        <v>97.98</v>
      </c>
      <c r="I74" s="85">
        <f t="shared" ref="I74" si="50">ROUND(O74*(1+L$5),2)</f>
        <v>27.66</v>
      </c>
      <c r="J74" s="85">
        <f t="shared" ref="J74" si="51">ROUND(H74*F74,2)</f>
        <v>293.94</v>
      </c>
      <c r="K74" s="85">
        <f t="shared" ref="K74" si="52">ROUND(F74*I74,2)</f>
        <v>82.98</v>
      </c>
      <c r="L74" s="85">
        <f t="shared" ref="L74" si="53">ROUND(J74+K74,2)</f>
        <v>376.92</v>
      </c>
      <c r="M74" s="42"/>
      <c r="N74" s="134">
        <v>78.38</v>
      </c>
      <c r="O74" s="134">
        <v>22.13</v>
      </c>
    </row>
    <row r="75" spans="2:15" ht="30" x14ac:dyDescent="0.25">
      <c r="B75" s="4" t="s">
        <v>285</v>
      </c>
      <c r="C75" s="83" t="s">
        <v>27</v>
      </c>
      <c r="D75" s="4">
        <v>27</v>
      </c>
      <c r="E75" s="84" t="s">
        <v>183</v>
      </c>
      <c r="F75" s="4">
        <v>12</v>
      </c>
      <c r="G75" s="4" t="s">
        <v>21</v>
      </c>
      <c r="H75" s="85">
        <f t="shared" ref="H75" si="54">ROUND(N75*(1+L$5),2)</f>
        <v>139.5</v>
      </c>
      <c r="I75" s="85">
        <f t="shared" ref="I75" si="55">ROUND(O75*(1+L$5),2)</f>
        <v>27.66</v>
      </c>
      <c r="J75" s="85">
        <f t="shared" ref="J75" si="56">ROUND(H75*F75,2)</f>
        <v>1674</v>
      </c>
      <c r="K75" s="85">
        <f t="shared" ref="K75" si="57">ROUND(F75*I75,2)</f>
        <v>331.92</v>
      </c>
      <c r="L75" s="85">
        <f t="shared" ref="L75" si="58">ROUND(J75+K75,2)</f>
        <v>2005.92</v>
      </c>
      <c r="M75" s="42"/>
      <c r="N75" s="134">
        <v>111.6</v>
      </c>
      <c r="O75" s="134">
        <v>22.13</v>
      </c>
    </row>
    <row r="76" spans="2:15" ht="30" x14ac:dyDescent="0.25">
      <c r="B76" s="4" t="s">
        <v>286</v>
      </c>
      <c r="C76" s="83" t="s">
        <v>27</v>
      </c>
      <c r="D76" s="4">
        <v>28</v>
      </c>
      <c r="E76" s="84" t="s">
        <v>184</v>
      </c>
      <c r="F76" s="4">
        <v>1</v>
      </c>
      <c r="G76" s="4" t="s">
        <v>21</v>
      </c>
      <c r="H76" s="85">
        <f t="shared" si="24"/>
        <v>200</v>
      </c>
      <c r="I76" s="85">
        <f t="shared" si="25"/>
        <v>27.66</v>
      </c>
      <c r="J76" s="85">
        <f t="shared" si="26"/>
        <v>200</v>
      </c>
      <c r="K76" s="85">
        <f t="shared" si="27"/>
        <v>27.66</v>
      </c>
      <c r="L76" s="85">
        <f t="shared" si="28"/>
        <v>227.66</v>
      </c>
      <c r="M76" s="42"/>
      <c r="N76" s="134">
        <v>160</v>
      </c>
      <c r="O76" s="134">
        <v>22.13</v>
      </c>
    </row>
    <row r="77" spans="2:15" ht="30" x14ac:dyDescent="0.25">
      <c r="B77" s="4" t="s">
        <v>287</v>
      </c>
      <c r="C77" s="83" t="s">
        <v>27</v>
      </c>
      <c r="D77" s="4">
        <v>29</v>
      </c>
      <c r="E77" s="84" t="s">
        <v>185</v>
      </c>
      <c r="F77" s="4">
        <v>3</v>
      </c>
      <c r="G77" s="4" t="s">
        <v>21</v>
      </c>
      <c r="H77" s="85">
        <f t="shared" si="24"/>
        <v>221.74</v>
      </c>
      <c r="I77" s="85">
        <f t="shared" si="25"/>
        <v>27.66</v>
      </c>
      <c r="J77" s="85">
        <f t="shared" si="26"/>
        <v>665.22</v>
      </c>
      <c r="K77" s="85">
        <f t="shared" si="27"/>
        <v>82.98</v>
      </c>
      <c r="L77" s="85">
        <f t="shared" si="28"/>
        <v>748.2</v>
      </c>
      <c r="M77" s="42"/>
      <c r="N77" s="134">
        <v>177.39</v>
      </c>
      <c r="O77" s="134">
        <v>22.13</v>
      </c>
    </row>
    <row r="78" spans="2:15" x14ac:dyDescent="0.25">
      <c r="B78" s="182" t="s">
        <v>288</v>
      </c>
      <c r="C78" s="180"/>
      <c r="D78" s="180"/>
      <c r="E78" s="180" t="s">
        <v>61</v>
      </c>
      <c r="F78" s="180"/>
      <c r="G78" s="180"/>
      <c r="H78" s="180"/>
      <c r="I78" s="180"/>
      <c r="J78" s="2"/>
      <c r="K78" s="2"/>
      <c r="L78" s="3">
        <f>ROUND(L79+L80+L81,2)</f>
        <v>16369.86</v>
      </c>
      <c r="M78" s="42"/>
      <c r="N78" s="16"/>
      <c r="O78" s="16"/>
    </row>
    <row r="79" spans="2:15" ht="30" x14ac:dyDescent="0.25">
      <c r="B79" s="4" t="s">
        <v>289</v>
      </c>
      <c r="C79" s="83" t="s">
        <v>29</v>
      </c>
      <c r="D79" s="4">
        <v>101878</v>
      </c>
      <c r="E79" s="84" t="s">
        <v>60</v>
      </c>
      <c r="F79" s="4">
        <v>1</v>
      </c>
      <c r="G79" s="4" t="s">
        <v>21</v>
      </c>
      <c r="H79" s="85">
        <f t="shared" ref="H79" si="59">ROUND(N79*(1+L$5),2)</f>
        <v>788.86</v>
      </c>
      <c r="I79" s="85">
        <f t="shared" ref="I79" si="60">ROUND(O79*(1+L$5),2)</f>
        <v>73.19</v>
      </c>
      <c r="J79" s="85">
        <f t="shared" ref="J79" si="61">ROUND(H79*F79,2)</f>
        <v>788.86</v>
      </c>
      <c r="K79" s="85">
        <f t="shared" ref="K79" si="62">ROUND(F79*I79,2)</f>
        <v>73.19</v>
      </c>
      <c r="L79" s="85">
        <f t="shared" ref="L79" si="63">ROUND(J79+K79,2)</f>
        <v>862.05</v>
      </c>
      <c r="M79" s="42"/>
      <c r="N79" s="134">
        <v>631.09</v>
      </c>
      <c r="O79" s="134">
        <v>58.55</v>
      </c>
    </row>
    <row r="80" spans="2:15" ht="30" x14ac:dyDescent="0.25">
      <c r="B80" s="4" t="s">
        <v>290</v>
      </c>
      <c r="C80" s="83" t="s">
        <v>27</v>
      </c>
      <c r="D80" s="4">
        <v>30</v>
      </c>
      <c r="E80" s="84" t="s">
        <v>381</v>
      </c>
      <c r="F80" s="4">
        <v>3</v>
      </c>
      <c r="G80" s="4" t="s">
        <v>21</v>
      </c>
      <c r="H80" s="85">
        <f t="shared" ref="H80" si="64">ROUND(N80*(1+L$5),2)</f>
        <v>1037.83</v>
      </c>
      <c r="I80" s="85">
        <f t="shared" ref="I80" si="65">ROUND(O80*(1+L$5),2)</f>
        <v>68.94</v>
      </c>
      <c r="J80" s="85">
        <f t="shared" ref="J80" si="66">ROUND(H80*F80,2)</f>
        <v>3113.49</v>
      </c>
      <c r="K80" s="85">
        <f t="shared" ref="K80" si="67">ROUND(F80*I80,2)</f>
        <v>206.82</v>
      </c>
      <c r="L80" s="85">
        <f t="shared" ref="L80" si="68">ROUND(J80+K80,2)</f>
        <v>3320.31</v>
      </c>
      <c r="M80" s="42"/>
      <c r="N80" s="141">
        <v>830.26</v>
      </c>
      <c r="O80" s="134">
        <v>55.15</v>
      </c>
    </row>
    <row r="81" spans="2:15" ht="73.5" customHeight="1" x14ac:dyDescent="0.25">
      <c r="B81" s="4" t="s">
        <v>291</v>
      </c>
      <c r="C81" s="83" t="s">
        <v>27</v>
      </c>
      <c r="D81" s="4">
        <v>31</v>
      </c>
      <c r="E81" s="84" t="s">
        <v>412</v>
      </c>
      <c r="F81" s="4">
        <v>1</v>
      </c>
      <c r="G81" s="4" t="s">
        <v>21</v>
      </c>
      <c r="H81" s="85">
        <f t="shared" ref="H81" si="69">ROUND(N81*(1+L$5),2)</f>
        <v>9250</v>
      </c>
      <c r="I81" s="85">
        <f t="shared" ref="I81" si="70">ROUND(O81*(1+L$5),2)</f>
        <v>2937.5</v>
      </c>
      <c r="J81" s="85">
        <f t="shared" ref="J81" si="71">ROUND(H81*F81,2)</f>
        <v>9250</v>
      </c>
      <c r="K81" s="85">
        <f t="shared" ref="K81" si="72">ROUND(F81*I81,2)</f>
        <v>2937.5</v>
      </c>
      <c r="L81" s="85">
        <f t="shared" ref="L81" si="73">ROUND(J81+K81,2)</f>
        <v>12187.5</v>
      </c>
      <c r="M81" s="42"/>
      <c r="N81" s="134">
        <v>7400</v>
      </c>
      <c r="O81" s="134">
        <v>2350</v>
      </c>
    </row>
    <row r="82" spans="2:15" x14ac:dyDescent="0.25">
      <c r="B82" s="182" t="s">
        <v>292</v>
      </c>
      <c r="C82" s="180"/>
      <c r="D82" s="180"/>
      <c r="E82" s="180" t="s">
        <v>104</v>
      </c>
      <c r="F82" s="180"/>
      <c r="G82" s="180"/>
      <c r="H82" s="180"/>
      <c r="I82" s="180"/>
      <c r="J82" s="2"/>
      <c r="K82" s="2"/>
      <c r="L82" s="3">
        <f>ROUND(L83+L84+L85+L86,2)</f>
        <v>7830.53</v>
      </c>
      <c r="M82" s="42"/>
      <c r="N82" s="16"/>
      <c r="O82" s="16"/>
    </row>
    <row r="83" spans="2:15" ht="30" x14ac:dyDescent="0.25">
      <c r="B83" s="4" t="s">
        <v>293</v>
      </c>
      <c r="C83" s="83" t="s">
        <v>27</v>
      </c>
      <c r="D83" s="4">
        <v>32</v>
      </c>
      <c r="E83" s="84" t="s">
        <v>218</v>
      </c>
      <c r="F83" s="4">
        <v>792</v>
      </c>
      <c r="G83" s="4" t="s">
        <v>21</v>
      </c>
      <c r="H83" s="85">
        <f t="shared" ref="H83" si="74">ROUND(N83*(1+L$5),2)</f>
        <v>5.9</v>
      </c>
      <c r="I83" s="85">
        <f t="shared" ref="I83" si="75">ROUND(O83*(1+L$5),2)</f>
        <v>2.4500000000000002</v>
      </c>
      <c r="J83" s="85">
        <f t="shared" ref="J83" si="76">ROUND(H83*F83,2)</f>
        <v>4672.8</v>
      </c>
      <c r="K83" s="85">
        <f t="shared" ref="K83" si="77">ROUND(F83*I83,2)</f>
        <v>1940.4</v>
      </c>
      <c r="L83" s="85">
        <f t="shared" ref="L83" si="78">ROUND(J83+K83,2)</f>
        <v>6613.2</v>
      </c>
      <c r="M83" s="42"/>
      <c r="N83" s="137">
        <v>4.72</v>
      </c>
      <c r="O83" s="137">
        <v>1.96</v>
      </c>
    </row>
    <row r="84" spans="2:15" ht="38.25" customHeight="1" x14ac:dyDescent="0.25">
      <c r="B84" s="4" t="s">
        <v>294</v>
      </c>
      <c r="C84" s="83" t="s">
        <v>27</v>
      </c>
      <c r="D84" s="4">
        <v>33</v>
      </c>
      <c r="E84" s="84" t="s">
        <v>195</v>
      </c>
      <c r="F84" s="4">
        <v>5</v>
      </c>
      <c r="G84" s="4" t="s">
        <v>21</v>
      </c>
      <c r="H84" s="85">
        <f t="shared" ref="H84" si="79">ROUND(N84*(1+L$5),2)</f>
        <v>101.5</v>
      </c>
      <c r="I84" s="85">
        <f t="shared" ref="I84" si="80">ROUND(O84*(1+L$5),2)</f>
        <v>16.88</v>
      </c>
      <c r="J84" s="85">
        <f t="shared" ref="J84" si="81">ROUND(H84*F84,2)</f>
        <v>507.5</v>
      </c>
      <c r="K84" s="85">
        <f t="shared" ref="K84" si="82">ROUND(F84*I84,2)</f>
        <v>84.4</v>
      </c>
      <c r="L84" s="85">
        <f t="shared" ref="L84" si="83">ROUND(J84+K84,2)</f>
        <v>591.9</v>
      </c>
      <c r="M84" s="42"/>
      <c r="N84" s="137">
        <v>81.2</v>
      </c>
      <c r="O84" s="137">
        <v>13.5</v>
      </c>
    </row>
    <row r="85" spans="2:15" ht="45" x14ac:dyDescent="0.25">
      <c r="B85" s="4" t="s">
        <v>295</v>
      </c>
      <c r="C85" s="83" t="s">
        <v>29</v>
      </c>
      <c r="D85" s="4">
        <v>98111</v>
      </c>
      <c r="E85" s="84" t="s">
        <v>225</v>
      </c>
      <c r="F85" s="4">
        <v>3</v>
      </c>
      <c r="G85" s="4" t="s">
        <v>21</v>
      </c>
      <c r="H85" s="85">
        <f t="shared" ref="H85" si="84">ROUND(N85*(1+L$5),2)</f>
        <v>65.59</v>
      </c>
      <c r="I85" s="85">
        <f t="shared" ref="I85" si="85">ROUND(O85*(1+L$5),2)</f>
        <v>5.51</v>
      </c>
      <c r="J85" s="85">
        <f t="shared" ref="J85" si="86">ROUND(H85*F85,2)</f>
        <v>196.77</v>
      </c>
      <c r="K85" s="85">
        <f t="shared" ref="K85" si="87">ROUND(F85*I85,2)</f>
        <v>16.53</v>
      </c>
      <c r="L85" s="85">
        <f t="shared" ref="L85" si="88">ROUND(J85+K85,2)</f>
        <v>213.3</v>
      </c>
      <c r="M85" s="42"/>
      <c r="N85" s="137">
        <v>52.47</v>
      </c>
      <c r="O85" s="137">
        <v>4.41</v>
      </c>
    </row>
    <row r="86" spans="2:15" ht="46.5" customHeight="1" x14ac:dyDescent="0.25">
      <c r="B86" s="4" t="s">
        <v>296</v>
      </c>
      <c r="C86" s="83" t="s">
        <v>27</v>
      </c>
      <c r="D86" s="4">
        <v>34</v>
      </c>
      <c r="E86" s="84" t="s">
        <v>226</v>
      </c>
      <c r="F86" s="4">
        <v>1</v>
      </c>
      <c r="G86" s="4" t="s">
        <v>21</v>
      </c>
      <c r="H86" s="85">
        <f t="shared" ref="H86" si="89">ROUND(N86*(1+L$5),2)</f>
        <v>361.88</v>
      </c>
      <c r="I86" s="85">
        <f t="shared" ref="I86" si="90">ROUND(O86*(1+L$5),2)</f>
        <v>50.25</v>
      </c>
      <c r="J86" s="85">
        <f t="shared" ref="J86" si="91">ROUND(H86*F86,2)</f>
        <v>361.88</v>
      </c>
      <c r="K86" s="85">
        <f t="shared" ref="K86" si="92">ROUND(F86*I86,2)</f>
        <v>50.25</v>
      </c>
      <c r="L86" s="85">
        <f t="shared" ref="L86" si="93">ROUND(J86+K86,2)</f>
        <v>412.13</v>
      </c>
      <c r="M86" s="42"/>
      <c r="N86" s="137">
        <v>289.5</v>
      </c>
      <c r="O86" s="137">
        <v>40.200000000000003</v>
      </c>
    </row>
    <row r="87" spans="2:15" x14ac:dyDescent="0.25">
      <c r="B87" s="182" t="s">
        <v>297</v>
      </c>
      <c r="C87" s="180"/>
      <c r="D87" s="180"/>
      <c r="E87" s="180" t="s">
        <v>66</v>
      </c>
      <c r="F87" s="180"/>
      <c r="G87" s="180"/>
      <c r="H87" s="180"/>
      <c r="I87" s="180"/>
      <c r="J87" s="2"/>
      <c r="K87" s="2"/>
      <c r="L87" s="3">
        <f>ROUND(L88+L89+L90+L91+L92+L93+L94+L95+L96+L97+L98+L99,2)</f>
        <v>34861.72</v>
      </c>
      <c r="M87" s="42"/>
      <c r="N87" s="16"/>
      <c r="O87" s="16"/>
    </row>
    <row r="88" spans="2:15" ht="30" x14ac:dyDescent="0.25">
      <c r="B88" s="4" t="s">
        <v>298</v>
      </c>
      <c r="C88" s="83" t="s">
        <v>29</v>
      </c>
      <c r="D88" s="4">
        <v>95729</v>
      </c>
      <c r="E88" s="84" t="s">
        <v>63</v>
      </c>
      <c r="F88" s="4">
        <v>2301</v>
      </c>
      <c r="G88" s="4" t="s">
        <v>30</v>
      </c>
      <c r="H88" s="85">
        <f t="shared" ref="H88" si="94">ROUND(N88*(1+L$5),2)</f>
        <v>5.96</v>
      </c>
      <c r="I88" s="85">
        <f t="shared" ref="I88" si="95">ROUND(O88*(1+L$5),2)</f>
        <v>4.21</v>
      </c>
      <c r="J88" s="85">
        <f t="shared" ref="J88" si="96">ROUND(H88*F88,2)</f>
        <v>13713.96</v>
      </c>
      <c r="K88" s="85">
        <f t="shared" ref="K88" si="97">ROUND(F88*I88,2)</f>
        <v>9687.2099999999991</v>
      </c>
      <c r="L88" s="85">
        <f t="shared" ref="L88" si="98">ROUND(J88+K88,2)</f>
        <v>23401.17</v>
      </c>
      <c r="M88" s="42"/>
      <c r="N88" s="138">
        <v>4.7699999999999996</v>
      </c>
      <c r="O88" s="138">
        <v>3.37</v>
      </c>
    </row>
    <row r="89" spans="2:15" ht="30" x14ac:dyDescent="0.25">
      <c r="B89" s="4" t="s">
        <v>299</v>
      </c>
      <c r="C89" s="83" t="s">
        <v>29</v>
      </c>
      <c r="D89" s="4">
        <v>95730</v>
      </c>
      <c r="E89" s="84" t="s">
        <v>62</v>
      </c>
      <c r="F89" s="4">
        <v>99</v>
      </c>
      <c r="G89" s="4" t="s">
        <v>30</v>
      </c>
      <c r="H89" s="85">
        <f t="shared" ref="H89" si="99">ROUND(N89*(1+L$5),2)</f>
        <v>6.91</v>
      </c>
      <c r="I89" s="85">
        <f t="shared" ref="I89" si="100">ROUND(O89*(1+L$5),2)</f>
        <v>4.5</v>
      </c>
      <c r="J89" s="85">
        <f t="shared" ref="J89" si="101">ROUND(H89*F89,2)</f>
        <v>684.09</v>
      </c>
      <c r="K89" s="85">
        <f t="shared" ref="K89" si="102">ROUND(F89*I89,2)</f>
        <v>445.5</v>
      </c>
      <c r="L89" s="85">
        <f t="shared" ref="L89" si="103">ROUND(J89+K89,2)</f>
        <v>1129.5899999999999</v>
      </c>
      <c r="M89" s="42"/>
      <c r="N89" s="138">
        <v>5.53</v>
      </c>
      <c r="O89" s="138">
        <v>3.6</v>
      </c>
    </row>
    <row r="90" spans="2:15" ht="30" x14ac:dyDescent="0.25">
      <c r="B90" s="4" t="s">
        <v>300</v>
      </c>
      <c r="C90" s="83" t="s">
        <v>29</v>
      </c>
      <c r="D90" s="4">
        <v>91834</v>
      </c>
      <c r="E90" s="84" t="s">
        <v>64</v>
      </c>
      <c r="F90" s="4">
        <v>400</v>
      </c>
      <c r="G90" s="4" t="s">
        <v>30</v>
      </c>
      <c r="H90" s="85">
        <f t="shared" ref="H90" si="104">ROUND(N90*(1+L$5),2)</f>
        <v>6.54</v>
      </c>
      <c r="I90" s="85">
        <f t="shared" ref="I90" si="105">ROUND(O90*(1+L$5),2)</f>
        <v>4.0599999999999996</v>
      </c>
      <c r="J90" s="85">
        <f t="shared" ref="J90" si="106">ROUND(H90*F90,2)</f>
        <v>2616</v>
      </c>
      <c r="K90" s="85">
        <f t="shared" ref="K90" si="107">ROUND(F90*I90,2)</f>
        <v>1624</v>
      </c>
      <c r="L90" s="85">
        <f t="shared" ref="L90" si="108">ROUND(J90+K90,2)</f>
        <v>4240</v>
      </c>
      <c r="M90" s="42"/>
      <c r="N90" s="142">
        <v>5.23</v>
      </c>
      <c r="O90" s="142">
        <v>3.25</v>
      </c>
    </row>
    <row r="91" spans="2:15" ht="21" customHeight="1" x14ac:dyDescent="0.25">
      <c r="B91" s="4" t="s">
        <v>301</v>
      </c>
      <c r="C91" s="83" t="s">
        <v>27</v>
      </c>
      <c r="D91" s="4">
        <v>35</v>
      </c>
      <c r="E91" s="84" t="s">
        <v>68</v>
      </c>
      <c r="F91" s="4">
        <v>100</v>
      </c>
      <c r="G91" s="4" t="s">
        <v>21</v>
      </c>
      <c r="H91" s="85">
        <f t="shared" ref="H91" si="109">ROUND(N91*(1+L$5),2)</f>
        <v>1.83</v>
      </c>
      <c r="I91" s="85">
        <f t="shared" ref="I91" si="110">ROUND(O91*(1+L$5),2)</f>
        <v>0.73</v>
      </c>
      <c r="J91" s="85">
        <f t="shared" ref="J91" si="111">ROUND(H91*F91,2)</f>
        <v>183</v>
      </c>
      <c r="K91" s="85">
        <f t="shared" ref="K91" si="112">ROUND(F91*I91,2)</f>
        <v>73</v>
      </c>
      <c r="L91" s="85">
        <f t="shared" ref="L91" si="113">ROUND(J91+K91,2)</f>
        <v>256</v>
      </c>
      <c r="M91" s="42"/>
      <c r="N91" s="134">
        <v>1.46</v>
      </c>
      <c r="O91" s="134">
        <v>0.57999999999999996</v>
      </c>
    </row>
    <row r="92" spans="2:15" ht="20.25" customHeight="1" x14ac:dyDescent="0.25">
      <c r="B92" s="4" t="s">
        <v>302</v>
      </c>
      <c r="C92" s="83" t="s">
        <v>27</v>
      </c>
      <c r="D92" s="4">
        <v>36</v>
      </c>
      <c r="E92" s="84" t="s">
        <v>69</v>
      </c>
      <c r="F92" s="4">
        <v>10</v>
      </c>
      <c r="G92" s="4" t="s">
        <v>21</v>
      </c>
      <c r="H92" s="85">
        <f t="shared" ref="H92" si="114">ROUND(N92*(1+L$5),2)</f>
        <v>2.5499999999999998</v>
      </c>
      <c r="I92" s="85">
        <f t="shared" ref="I92" si="115">ROUND(O92*(1+L$5),2)</f>
        <v>0.73</v>
      </c>
      <c r="J92" s="85">
        <f t="shared" ref="J92" si="116">ROUND(H92*F92,2)</f>
        <v>25.5</v>
      </c>
      <c r="K92" s="85">
        <f t="shared" ref="K92" si="117">ROUND(F92*I92,2)</f>
        <v>7.3</v>
      </c>
      <c r="L92" s="85">
        <f t="shared" ref="L92" si="118">ROUND(J92+K92,2)</f>
        <v>32.799999999999997</v>
      </c>
      <c r="M92" s="42"/>
      <c r="N92" s="134">
        <v>2.04</v>
      </c>
      <c r="O92" s="134">
        <v>0.57999999999999996</v>
      </c>
    </row>
    <row r="93" spans="2:15" ht="22.9" customHeight="1" x14ac:dyDescent="0.25">
      <c r="B93" s="4" t="s">
        <v>303</v>
      </c>
      <c r="C93" s="83" t="s">
        <v>27</v>
      </c>
      <c r="D93" s="4">
        <v>37</v>
      </c>
      <c r="E93" s="84" t="s">
        <v>70</v>
      </c>
      <c r="F93" s="4">
        <v>91</v>
      </c>
      <c r="G93" s="4" t="s">
        <v>21</v>
      </c>
      <c r="H93" s="85">
        <f t="shared" ref="H93" si="119">ROUND(N93*(1+L$5),2)</f>
        <v>4.3</v>
      </c>
      <c r="I93" s="85">
        <f t="shared" ref="I93" si="120">ROUND(O93*(1+L$5),2)</f>
        <v>1.46</v>
      </c>
      <c r="J93" s="85">
        <f t="shared" ref="J93" si="121">ROUND(H93*F93,2)</f>
        <v>391.3</v>
      </c>
      <c r="K93" s="85">
        <f t="shared" ref="K93" si="122">ROUND(F93*I93,2)</f>
        <v>132.86000000000001</v>
      </c>
      <c r="L93" s="85">
        <f t="shared" ref="L93" si="123">ROUND(J93+K93,2)</f>
        <v>524.16</v>
      </c>
      <c r="M93" s="42"/>
      <c r="N93" s="134">
        <v>3.44</v>
      </c>
      <c r="O93" s="134">
        <v>1.17</v>
      </c>
    </row>
    <row r="94" spans="2:15" ht="19.899999999999999" customHeight="1" x14ac:dyDescent="0.25">
      <c r="B94" s="4" t="s">
        <v>304</v>
      </c>
      <c r="C94" s="83" t="s">
        <v>27</v>
      </c>
      <c r="D94" s="4">
        <v>38</v>
      </c>
      <c r="E94" s="84" t="s">
        <v>71</v>
      </c>
      <c r="F94" s="4">
        <v>10</v>
      </c>
      <c r="G94" s="4" t="s">
        <v>21</v>
      </c>
      <c r="H94" s="85">
        <f t="shared" ref="H94" si="124">ROUND(N94*(1+L$5),2)</f>
        <v>4.3499999999999996</v>
      </c>
      <c r="I94" s="85">
        <f t="shared" ref="I94" si="125">ROUND(O94*(1+L$5),2)</f>
        <v>1.46</v>
      </c>
      <c r="J94" s="85">
        <f t="shared" ref="J94" si="126">ROUND(H94*F94,2)</f>
        <v>43.5</v>
      </c>
      <c r="K94" s="85">
        <f t="shared" ref="K94" si="127">ROUND(F94*I94,2)</f>
        <v>14.6</v>
      </c>
      <c r="L94" s="85">
        <f t="shared" ref="L94" si="128">ROUND(J94+K94,2)</f>
        <v>58.1</v>
      </c>
      <c r="M94" s="42"/>
      <c r="N94" s="134">
        <v>3.48</v>
      </c>
      <c r="O94" s="134">
        <v>1.17</v>
      </c>
    </row>
    <row r="95" spans="2:15" ht="27" customHeight="1" x14ac:dyDescent="0.25">
      <c r="B95" s="4" t="s">
        <v>305</v>
      </c>
      <c r="C95" s="83" t="s">
        <v>27</v>
      </c>
      <c r="D95" s="4">
        <v>39</v>
      </c>
      <c r="E95" s="84" t="s">
        <v>72</v>
      </c>
      <c r="F95" s="4">
        <v>1800</v>
      </c>
      <c r="G95" s="4" t="s">
        <v>21</v>
      </c>
      <c r="H95" s="85">
        <f t="shared" ref="H95" si="129">ROUND(N95*(1+L$5),2)</f>
        <v>0.94</v>
      </c>
      <c r="I95" s="85">
        <f t="shared" ref="I95" si="130">ROUND(O95*(1+L$5),2)</f>
        <v>0.49</v>
      </c>
      <c r="J95" s="85">
        <f t="shared" ref="J95" si="131">ROUND(H95*F95,2)</f>
        <v>1692</v>
      </c>
      <c r="K95" s="85">
        <f t="shared" ref="K95" si="132">ROUND(F95*I95,2)</f>
        <v>882</v>
      </c>
      <c r="L95" s="85">
        <f t="shared" ref="L95" si="133">ROUND(J95+K95,2)</f>
        <v>2574</v>
      </c>
      <c r="M95" s="42"/>
      <c r="N95" s="134">
        <v>0.75</v>
      </c>
      <c r="O95" s="134">
        <v>0.39</v>
      </c>
    </row>
    <row r="96" spans="2:15" ht="24" customHeight="1" x14ac:dyDescent="0.25">
      <c r="B96" s="4" t="s">
        <v>306</v>
      </c>
      <c r="C96" s="83" t="s">
        <v>27</v>
      </c>
      <c r="D96" s="4">
        <v>40</v>
      </c>
      <c r="E96" s="84" t="s">
        <v>73</v>
      </c>
      <c r="F96" s="4">
        <v>50</v>
      </c>
      <c r="G96" s="4" t="s">
        <v>21</v>
      </c>
      <c r="H96" s="85">
        <f t="shared" ref="H96" si="134">ROUND(N96*(1+L$5),2)</f>
        <v>1.05</v>
      </c>
      <c r="I96" s="85">
        <f t="shared" ref="I96" si="135">ROUND(O96*(1+L$5),2)</f>
        <v>0.49</v>
      </c>
      <c r="J96" s="85">
        <f t="shared" ref="J96" si="136">ROUND(H96*F96,2)</f>
        <v>52.5</v>
      </c>
      <c r="K96" s="85">
        <f t="shared" ref="K96" si="137">ROUND(F96*I96,2)</f>
        <v>24.5</v>
      </c>
      <c r="L96" s="85">
        <f t="shared" ref="L96" si="138">ROUND(J96+K96,2)</f>
        <v>77</v>
      </c>
      <c r="M96" s="42"/>
      <c r="N96" s="134">
        <v>0.84</v>
      </c>
      <c r="O96" s="134">
        <v>0.39</v>
      </c>
    </row>
    <row r="97" spans="2:15" ht="30" x14ac:dyDescent="0.25">
      <c r="B97" s="4" t="s">
        <v>307</v>
      </c>
      <c r="C97" s="83" t="s">
        <v>27</v>
      </c>
      <c r="D97" s="4">
        <v>41</v>
      </c>
      <c r="E97" s="84" t="s">
        <v>74</v>
      </c>
      <c r="F97" s="4">
        <v>1000</v>
      </c>
      <c r="G97" s="4" t="s">
        <v>21</v>
      </c>
      <c r="H97" s="85">
        <f t="shared" ref="H97" si="139">ROUND(N97*(1+L$5),2)</f>
        <v>1.38</v>
      </c>
      <c r="I97" s="85">
        <f t="shared" ref="I97" si="140">ROUND(O97*(1+L$5),2)</f>
        <v>0.73</v>
      </c>
      <c r="J97" s="85">
        <f t="shared" ref="J97" si="141">ROUND(H97*F97,2)</f>
        <v>1380</v>
      </c>
      <c r="K97" s="85">
        <f t="shared" ref="K97" si="142">ROUND(F97*I97,2)</f>
        <v>730</v>
      </c>
      <c r="L97" s="85">
        <f t="shared" ref="L97" si="143">ROUND(J97+K97,2)</f>
        <v>2110</v>
      </c>
      <c r="M97" s="42"/>
      <c r="N97" s="134">
        <v>1.1000000000000001</v>
      </c>
      <c r="O97" s="134">
        <v>0.57999999999999996</v>
      </c>
    </row>
    <row r="98" spans="2:15" ht="30" x14ac:dyDescent="0.25">
      <c r="B98" s="4" t="s">
        <v>308</v>
      </c>
      <c r="C98" s="83" t="s">
        <v>27</v>
      </c>
      <c r="D98" s="4">
        <v>42</v>
      </c>
      <c r="E98" s="84" t="s">
        <v>75</v>
      </c>
      <c r="F98" s="4">
        <v>50</v>
      </c>
      <c r="G98" s="4" t="s">
        <v>21</v>
      </c>
      <c r="H98" s="85">
        <f t="shared" ref="H98" si="144">ROUND(N98*(1+L$5),2)</f>
        <v>1.44</v>
      </c>
      <c r="I98" s="85">
        <f t="shared" ref="I98" si="145">ROUND(O98*(1+L$5),2)</f>
        <v>0.73</v>
      </c>
      <c r="J98" s="85">
        <f t="shared" ref="J98" si="146">ROUND(H98*F98,2)</f>
        <v>72</v>
      </c>
      <c r="K98" s="85">
        <f t="shared" ref="K98" si="147">ROUND(F98*I98,2)</f>
        <v>36.5</v>
      </c>
      <c r="L98" s="85">
        <f t="shared" ref="L98" si="148">ROUND(J98+K98,2)</f>
        <v>108.5</v>
      </c>
      <c r="M98" s="42"/>
      <c r="N98" s="134">
        <v>1.1499999999999999</v>
      </c>
      <c r="O98" s="134">
        <v>0.57999999999999996</v>
      </c>
    </row>
    <row r="99" spans="2:15" ht="30" x14ac:dyDescent="0.25">
      <c r="B99" s="4" t="s">
        <v>309</v>
      </c>
      <c r="C99" s="83" t="s">
        <v>29</v>
      </c>
      <c r="D99" s="4">
        <v>91847</v>
      </c>
      <c r="E99" s="84" t="s">
        <v>227</v>
      </c>
      <c r="F99" s="4">
        <v>20.87</v>
      </c>
      <c r="G99" s="4" t="s">
        <v>30</v>
      </c>
      <c r="H99" s="85">
        <f t="shared" ref="H99" si="149">ROUND(N99*(1+L$5),2)</f>
        <v>12.9</v>
      </c>
      <c r="I99" s="85">
        <f t="shared" ref="I99" si="150">ROUND(O99*(1+L$5),2)</f>
        <v>3.89</v>
      </c>
      <c r="J99" s="85">
        <f t="shared" ref="J99" si="151">ROUND(H99*F99,2)</f>
        <v>269.22000000000003</v>
      </c>
      <c r="K99" s="85">
        <f t="shared" ref="K99" si="152">ROUND(F99*I99,2)</f>
        <v>81.180000000000007</v>
      </c>
      <c r="L99" s="85">
        <f t="shared" ref="L99" si="153">ROUND(J99+K99,2)</f>
        <v>350.4</v>
      </c>
      <c r="M99" s="42"/>
      <c r="N99" s="134">
        <v>10.32</v>
      </c>
      <c r="O99" s="134">
        <v>3.11</v>
      </c>
    </row>
    <row r="100" spans="2:15" x14ac:dyDescent="0.25">
      <c r="B100" s="182" t="s">
        <v>310</v>
      </c>
      <c r="C100" s="180"/>
      <c r="D100" s="180"/>
      <c r="E100" s="180" t="s">
        <v>67</v>
      </c>
      <c r="F100" s="180"/>
      <c r="G100" s="180"/>
      <c r="H100" s="180"/>
      <c r="I100" s="180"/>
      <c r="J100" s="2"/>
      <c r="K100" s="2"/>
      <c r="L100" s="3">
        <f>ROUND(L101+L102+L103+L104+L105+L106+L107+L108+L109+L110+L111+L112+L113,2)</f>
        <v>71805.399999999994</v>
      </c>
      <c r="M100" s="42"/>
      <c r="N100" s="16"/>
      <c r="O100" s="16"/>
    </row>
    <row r="101" spans="2:15" ht="27" customHeight="1" x14ac:dyDescent="0.25">
      <c r="B101" s="4" t="s">
        <v>311</v>
      </c>
      <c r="C101" s="83" t="s">
        <v>27</v>
      </c>
      <c r="D101" s="4">
        <v>43</v>
      </c>
      <c r="E101" s="84" t="s">
        <v>92</v>
      </c>
      <c r="F101" s="4">
        <v>480</v>
      </c>
      <c r="G101" s="4" t="s">
        <v>30</v>
      </c>
      <c r="H101" s="85">
        <f t="shared" ref="H101" si="154">ROUND(N101*(1+L$5),2)</f>
        <v>74.16</v>
      </c>
      <c r="I101" s="85">
        <f t="shared" ref="I101" si="155">ROUND(O101*(1+L$5),2)</f>
        <v>9.76</v>
      </c>
      <c r="J101" s="85">
        <f t="shared" ref="J101" si="156">ROUND(H101*F101,2)</f>
        <v>35596.800000000003</v>
      </c>
      <c r="K101" s="85">
        <f t="shared" ref="K101" si="157">ROUND(F101*I101,2)</f>
        <v>4684.8</v>
      </c>
      <c r="L101" s="85">
        <f t="shared" ref="L101" si="158">ROUND(J101+K101,2)</f>
        <v>40281.599999999999</v>
      </c>
      <c r="M101" s="42"/>
      <c r="N101" s="141">
        <v>59.33</v>
      </c>
      <c r="O101" s="141">
        <v>7.81</v>
      </c>
    </row>
    <row r="102" spans="2:15" x14ac:dyDescent="0.25">
      <c r="B102" s="4" t="s">
        <v>312</v>
      </c>
      <c r="C102" s="83" t="s">
        <v>27</v>
      </c>
      <c r="D102" s="4">
        <v>44</v>
      </c>
      <c r="E102" s="84" t="s">
        <v>93</v>
      </c>
      <c r="F102" s="4">
        <v>480</v>
      </c>
      <c r="G102" s="4" t="s">
        <v>30</v>
      </c>
      <c r="H102" s="85">
        <f t="shared" ref="H102" si="159">ROUND(N102*(1+L$5),2)</f>
        <v>21.26</v>
      </c>
      <c r="I102" s="85">
        <f t="shared" ref="I102" si="160">ROUND(O102*(1+L$5),2)</f>
        <v>7.33</v>
      </c>
      <c r="J102" s="85">
        <f t="shared" ref="J102" si="161">ROUND(H102*F102,2)</f>
        <v>10204.799999999999</v>
      </c>
      <c r="K102" s="85">
        <f t="shared" ref="K102" si="162">ROUND(F102*I102,2)</f>
        <v>3518.4</v>
      </c>
      <c r="L102" s="85">
        <f t="shared" ref="L102" si="163">ROUND(J102+K102,2)</f>
        <v>13723.2</v>
      </c>
      <c r="M102" s="42"/>
      <c r="N102" s="141">
        <v>17.010000000000002</v>
      </c>
      <c r="O102" s="141">
        <v>5.86</v>
      </c>
    </row>
    <row r="103" spans="2:15" ht="30" x14ac:dyDescent="0.25">
      <c r="B103" s="4" t="s">
        <v>313</v>
      </c>
      <c r="C103" s="83" t="s">
        <v>27</v>
      </c>
      <c r="D103" s="4">
        <v>45</v>
      </c>
      <c r="E103" s="84" t="s">
        <v>95</v>
      </c>
      <c r="F103" s="4">
        <v>7</v>
      </c>
      <c r="G103" s="4" t="s">
        <v>21</v>
      </c>
      <c r="H103" s="85">
        <f t="shared" ref="H103" si="164">ROUND(N103*(1+L$5),2)</f>
        <v>60.14</v>
      </c>
      <c r="I103" s="85">
        <f t="shared" ref="I103" si="165">ROUND(O103*(1+L$5),2)</f>
        <v>5.65</v>
      </c>
      <c r="J103" s="85">
        <f t="shared" ref="J103" si="166">ROUND(H103*F103,2)</f>
        <v>420.98</v>
      </c>
      <c r="K103" s="85">
        <f t="shared" ref="K103" si="167">ROUND(F103*I103,2)</f>
        <v>39.549999999999997</v>
      </c>
      <c r="L103" s="85">
        <f t="shared" ref="L103" si="168">ROUND(J103+K103,2)</f>
        <v>460.53</v>
      </c>
      <c r="M103" s="42"/>
      <c r="N103" s="141">
        <v>48.11</v>
      </c>
      <c r="O103" s="141">
        <v>4.5199999999999996</v>
      </c>
    </row>
    <row r="104" spans="2:15" ht="30" x14ac:dyDescent="0.25">
      <c r="B104" s="4" t="s">
        <v>314</v>
      </c>
      <c r="C104" s="83" t="s">
        <v>27</v>
      </c>
      <c r="D104" s="4">
        <v>46</v>
      </c>
      <c r="E104" s="84" t="s">
        <v>94</v>
      </c>
      <c r="F104" s="4">
        <v>7</v>
      </c>
      <c r="G104" s="4" t="s">
        <v>21</v>
      </c>
      <c r="H104" s="85">
        <f t="shared" ref="H104" si="169">ROUND(N104*(1+L$5),2)</f>
        <v>64.75</v>
      </c>
      <c r="I104" s="85">
        <f t="shared" ref="I104" si="170">ROUND(O104*(1+L$5),2)</f>
        <v>5.65</v>
      </c>
      <c r="J104" s="85">
        <f t="shared" ref="J104" si="171">ROUND(H104*F104,2)</f>
        <v>453.25</v>
      </c>
      <c r="K104" s="85">
        <f t="shared" ref="K104" si="172">ROUND(F104*I104,2)</f>
        <v>39.549999999999997</v>
      </c>
      <c r="L104" s="85">
        <f t="shared" ref="L104" si="173">ROUND(J104+K104,2)</f>
        <v>492.8</v>
      </c>
      <c r="M104" s="42"/>
      <c r="N104" s="141">
        <v>51.8</v>
      </c>
      <c r="O104" s="141">
        <v>4.5199999999999996</v>
      </c>
    </row>
    <row r="105" spans="2:15" ht="30" x14ac:dyDescent="0.25">
      <c r="B105" s="4" t="s">
        <v>315</v>
      </c>
      <c r="C105" s="83" t="s">
        <v>27</v>
      </c>
      <c r="D105" s="4">
        <v>47</v>
      </c>
      <c r="E105" s="84" t="s">
        <v>96</v>
      </c>
      <c r="F105" s="4">
        <v>2</v>
      </c>
      <c r="G105" s="4" t="s">
        <v>21</v>
      </c>
      <c r="H105" s="85">
        <f t="shared" ref="H105" si="174">ROUND(N105*(1+L$5),2)</f>
        <v>98.36</v>
      </c>
      <c r="I105" s="85">
        <f t="shared" ref="I105" si="175">ROUND(O105*(1+L$5),2)</f>
        <v>5.65</v>
      </c>
      <c r="J105" s="85">
        <f t="shared" ref="J105" si="176">ROUND(H105*F105,2)</f>
        <v>196.72</v>
      </c>
      <c r="K105" s="85">
        <f t="shared" ref="K105" si="177">ROUND(F105*I105,2)</f>
        <v>11.3</v>
      </c>
      <c r="L105" s="85">
        <f t="shared" ref="L105" si="178">ROUND(J105+K105,2)</f>
        <v>208.02</v>
      </c>
      <c r="M105" s="42"/>
      <c r="N105" s="141">
        <v>78.69</v>
      </c>
      <c r="O105" s="141">
        <v>4.5199999999999996</v>
      </c>
    </row>
    <row r="106" spans="2:15" ht="30" x14ac:dyDescent="0.25">
      <c r="B106" s="4" t="s">
        <v>316</v>
      </c>
      <c r="C106" s="83" t="s">
        <v>27</v>
      </c>
      <c r="D106" s="4">
        <v>48</v>
      </c>
      <c r="E106" s="84" t="s">
        <v>97</v>
      </c>
      <c r="F106" s="4">
        <v>200</v>
      </c>
      <c r="G106" s="4" t="s">
        <v>21</v>
      </c>
      <c r="H106" s="85">
        <f t="shared" ref="H106" si="179">ROUND(N106*(1+L$5),2)</f>
        <v>13.88</v>
      </c>
      <c r="I106" s="85">
        <f t="shared" ref="I106" si="180">ROUND(O106*(1+L$5),2)</f>
        <v>2.4500000000000002</v>
      </c>
      <c r="J106" s="85">
        <f t="shared" ref="J106" si="181">ROUND(H106*F106,2)</f>
        <v>2776</v>
      </c>
      <c r="K106" s="85">
        <f t="shared" ref="K106" si="182">ROUND(F106*I106,2)</f>
        <v>490</v>
      </c>
      <c r="L106" s="85">
        <f t="shared" ref="L106" si="183">ROUND(J106+K106,2)</f>
        <v>3266</v>
      </c>
      <c r="M106" s="42"/>
      <c r="N106" s="141">
        <v>11.1</v>
      </c>
      <c r="O106" s="141">
        <v>1.96</v>
      </c>
    </row>
    <row r="107" spans="2:15" ht="30" x14ac:dyDescent="0.25">
      <c r="B107" s="4" t="s">
        <v>317</v>
      </c>
      <c r="C107" s="83" t="s">
        <v>27</v>
      </c>
      <c r="D107" s="4">
        <v>49</v>
      </c>
      <c r="E107" s="84" t="s">
        <v>100</v>
      </c>
      <c r="F107" s="4">
        <v>9</v>
      </c>
      <c r="G107" s="4" t="s">
        <v>21</v>
      </c>
      <c r="H107" s="85">
        <f t="shared" ref="H107" si="184">ROUND(N107*(1+L$5),2)</f>
        <v>70</v>
      </c>
      <c r="I107" s="85">
        <f t="shared" ref="I107" si="185">ROUND(O107*(1+L$5),2)</f>
        <v>5.65</v>
      </c>
      <c r="J107" s="85">
        <f t="shared" ref="J107" si="186">ROUND(H107*F107,2)</f>
        <v>630</v>
      </c>
      <c r="K107" s="85">
        <f t="shared" ref="K107" si="187">ROUND(F107*I107,2)</f>
        <v>50.85</v>
      </c>
      <c r="L107" s="85">
        <f t="shared" ref="L107" si="188">ROUND(J107+K107,2)</f>
        <v>680.85</v>
      </c>
      <c r="M107" s="42"/>
      <c r="N107" s="141">
        <v>56</v>
      </c>
      <c r="O107" s="141">
        <v>4.5199999999999996</v>
      </c>
    </row>
    <row r="108" spans="2:15" ht="17.25" customHeight="1" x14ac:dyDescent="0.25">
      <c r="B108" s="4" t="s">
        <v>318</v>
      </c>
      <c r="C108" s="83" t="s">
        <v>27</v>
      </c>
      <c r="D108" s="4">
        <v>50</v>
      </c>
      <c r="E108" s="84" t="s">
        <v>98</v>
      </c>
      <c r="F108" s="4">
        <v>90</v>
      </c>
      <c r="G108" s="4" t="s">
        <v>21</v>
      </c>
      <c r="H108" s="85">
        <f t="shared" ref="H108" si="189">ROUND(N108*(1+L$5),2)</f>
        <v>3.24</v>
      </c>
      <c r="I108" s="85">
        <f t="shared" ref="I108" si="190">ROUND(O108*(1+L$5),2)</f>
        <v>0.98</v>
      </c>
      <c r="J108" s="85">
        <f t="shared" ref="J108" si="191">ROUND(H108*F108,2)</f>
        <v>291.60000000000002</v>
      </c>
      <c r="K108" s="85">
        <f t="shared" ref="K108" si="192">ROUND(F108*I108,2)</f>
        <v>88.2</v>
      </c>
      <c r="L108" s="85">
        <f t="shared" ref="L108" si="193">ROUND(J108+K108,2)</f>
        <v>379.8</v>
      </c>
      <c r="M108" s="42"/>
      <c r="N108" s="141">
        <v>2.59</v>
      </c>
      <c r="O108" s="141">
        <v>0.78</v>
      </c>
    </row>
    <row r="109" spans="2:15" ht="19.5" customHeight="1" x14ac:dyDescent="0.25">
      <c r="B109" s="4" t="s">
        <v>319</v>
      </c>
      <c r="C109" s="83" t="s">
        <v>27</v>
      </c>
      <c r="D109" s="4">
        <v>51</v>
      </c>
      <c r="E109" s="84" t="s">
        <v>99</v>
      </c>
      <c r="F109" s="4">
        <v>10</v>
      </c>
      <c r="G109" s="4" t="s">
        <v>21</v>
      </c>
      <c r="H109" s="85">
        <f t="shared" ref="H109" si="194">ROUND(N109*(1+L$5),2)</f>
        <v>4.5</v>
      </c>
      <c r="I109" s="85">
        <f t="shared" ref="I109" si="195">ROUND(O109*(1+L$5),2)</f>
        <v>0.98</v>
      </c>
      <c r="J109" s="85">
        <f t="shared" ref="J109" si="196">ROUND(H109*F109,2)</f>
        <v>45</v>
      </c>
      <c r="K109" s="85">
        <f t="shared" ref="K109" si="197">ROUND(F109*I109,2)</f>
        <v>9.8000000000000007</v>
      </c>
      <c r="L109" s="85">
        <f t="shared" ref="L109" si="198">ROUND(J109+K109,2)</f>
        <v>54.8</v>
      </c>
      <c r="M109" s="42"/>
      <c r="N109" s="141">
        <v>3.6</v>
      </c>
      <c r="O109" s="141">
        <v>0.78</v>
      </c>
    </row>
    <row r="110" spans="2:15" ht="30" x14ac:dyDescent="0.25">
      <c r="B110" s="4" t="s">
        <v>320</v>
      </c>
      <c r="C110" s="83" t="s">
        <v>27</v>
      </c>
      <c r="D110" s="4">
        <v>52</v>
      </c>
      <c r="E110" s="84" t="s">
        <v>240</v>
      </c>
      <c r="F110" s="4">
        <v>320</v>
      </c>
      <c r="G110" s="4" t="s">
        <v>21</v>
      </c>
      <c r="H110" s="85">
        <f t="shared" ref="H110" si="199">ROUND(N110*(1+L$5),2)</f>
        <v>12.13</v>
      </c>
      <c r="I110" s="85">
        <f t="shared" ref="I110" si="200">ROUND(O110*(1+L$5),2)</f>
        <v>5.65</v>
      </c>
      <c r="J110" s="85">
        <f t="shared" ref="J110" si="201">ROUND(H110*F110,2)</f>
        <v>3881.6</v>
      </c>
      <c r="K110" s="85">
        <f t="shared" ref="K110" si="202">ROUND(F110*I110,2)</f>
        <v>1808</v>
      </c>
      <c r="L110" s="85">
        <f t="shared" ref="L110" si="203">ROUND(J110+K110,2)</f>
        <v>5689.6</v>
      </c>
      <c r="M110" s="42"/>
      <c r="N110" s="141">
        <v>9.6999999999999993</v>
      </c>
      <c r="O110" s="141">
        <v>4.5199999999999996</v>
      </c>
    </row>
    <row r="111" spans="2:15" x14ac:dyDescent="0.25">
      <c r="B111" s="4" t="s">
        <v>321</v>
      </c>
      <c r="C111" s="83" t="s">
        <v>27</v>
      </c>
      <c r="D111" s="4">
        <v>53</v>
      </c>
      <c r="E111" s="84" t="s">
        <v>101</v>
      </c>
      <c r="F111" s="4">
        <v>320</v>
      </c>
      <c r="G111" s="4" t="s">
        <v>21</v>
      </c>
      <c r="H111" s="85">
        <f t="shared" ref="H111" si="204">ROUND(N111*(1+L$5),2)</f>
        <v>7.45</v>
      </c>
      <c r="I111" s="85">
        <f t="shared" ref="I111" si="205">ROUND(O111*(1+L$5),2)</f>
        <v>1.46</v>
      </c>
      <c r="J111" s="85">
        <f t="shared" ref="J111" si="206">ROUND(H111*F111,2)</f>
        <v>2384</v>
      </c>
      <c r="K111" s="85">
        <f t="shared" ref="K111" si="207">ROUND(F111*I111,2)</f>
        <v>467.2</v>
      </c>
      <c r="L111" s="85">
        <f t="shared" ref="L111" si="208">ROUND(J111+K111,2)</f>
        <v>2851.2</v>
      </c>
      <c r="M111" s="42"/>
      <c r="N111" s="143">
        <v>5.96</v>
      </c>
      <c r="O111" s="143">
        <v>1.17</v>
      </c>
    </row>
    <row r="112" spans="2:15" ht="30" x14ac:dyDescent="0.25">
      <c r="B112" s="4" t="s">
        <v>322</v>
      </c>
      <c r="C112" s="83" t="s">
        <v>27</v>
      </c>
      <c r="D112" s="4">
        <v>54</v>
      </c>
      <c r="E112" s="84" t="s">
        <v>102</v>
      </c>
      <c r="F112" s="4">
        <v>8</v>
      </c>
      <c r="G112" s="4" t="s">
        <v>21</v>
      </c>
      <c r="H112" s="85">
        <f t="shared" ref="H112" si="209">ROUND(N112*(1+L$5),2)</f>
        <v>10.9</v>
      </c>
      <c r="I112" s="85">
        <f t="shared" ref="I112" si="210">ROUND(O112*(1+L$5),2)</f>
        <v>2.4500000000000002</v>
      </c>
      <c r="J112" s="85">
        <f t="shared" ref="J112" si="211">ROUND(H112*F112,2)</f>
        <v>87.2</v>
      </c>
      <c r="K112" s="85">
        <f t="shared" ref="K112" si="212">ROUND(F112*I112,2)</f>
        <v>19.600000000000001</v>
      </c>
      <c r="L112" s="85">
        <f t="shared" ref="L112" si="213">ROUND(J112+K112,2)</f>
        <v>106.8</v>
      </c>
      <c r="M112" s="42"/>
      <c r="N112" s="141">
        <v>8.7200000000000006</v>
      </c>
      <c r="O112" s="141">
        <v>1.96</v>
      </c>
    </row>
    <row r="113" spans="2:15" x14ac:dyDescent="0.25">
      <c r="B113" s="4" t="s">
        <v>323</v>
      </c>
      <c r="C113" s="83" t="s">
        <v>27</v>
      </c>
      <c r="D113" s="4">
        <v>55</v>
      </c>
      <c r="E113" s="84" t="s">
        <v>196</v>
      </c>
      <c r="F113" s="4">
        <v>165</v>
      </c>
      <c r="G113" s="4" t="s">
        <v>30</v>
      </c>
      <c r="H113" s="85">
        <f t="shared" ref="H113" si="214">ROUND(N113*(1+L$5),2)</f>
        <v>17</v>
      </c>
      <c r="I113" s="85">
        <f t="shared" ref="I113" si="215">ROUND(O113*(1+L$5),2)</f>
        <v>4.88</v>
      </c>
      <c r="J113" s="85">
        <f t="shared" ref="J113" si="216">ROUND(H113*F113,2)</f>
        <v>2805</v>
      </c>
      <c r="K113" s="85">
        <f t="shared" ref="K113" si="217">ROUND(F113*I113,2)</f>
        <v>805.2</v>
      </c>
      <c r="L113" s="85">
        <f t="shared" ref="L113" si="218">ROUND(J113+K113,2)</f>
        <v>3610.2</v>
      </c>
      <c r="M113" s="42"/>
      <c r="N113" s="141">
        <v>13.6</v>
      </c>
      <c r="O113" s="141">
        <v>3.9</v>
      </c>
    </row>
    <row r="114" spans="2:15" x14ac:dyDescent="0.25">
      <c r="B114" s="182" t="s">
        <v>324</v>
      </c>
      <c r="C114" s="180"/>
      <c r="D114" s="180"/>
      <c r="E114" s="180" t="s">
        <v>122</v>
      </c>
      <c r="F114" s="180"/>
      <c r="G114" s="180"/>
      <c r="H114" s="180"/>
      <c r="I114" s="180"/>
      <c r="J114" s="2"/>
      <c r="K114" s="2"/>
      <c r="L114" s="3">
        <f>ROUND(L115+L116+L117+L118+L119+L120+L121+L122+L123,2)</f>
        <v>5554.36</v>
      </c>
      <c r="M114" s="42"/>
      <c r="N114" s="16"/>
      <c r="O114" s="16"/>
    </row>
    <row r="115" spans="2:15" ht="41.45" customHeight="1" x14ac:dyDescent="0.25">
      <c r="B115" s="4" t="s">
        <v>325</v>
      </c>
      <c r="C115" s="83" t="s">
        <v>27</v>
      </c>
      <c r="D115" s="4">
        <v>56</v>
      </c>
      <c r="E115" s="84" t="s">
        <v>123</v>
      </c>
      <c r="F115" s="4">
        <v>24</v>
      </c>
      <c r="G115" s="4" t="s">
        <v>30</v>
      </c>
      <c r="H115" s="85">
        <f t="shared" ref="H115" si="219">ROUND(N115*(1+L$5),2)</f>
        <v>78.75</v>
      </c>
      <c r="I115" s="85">
        <f t="shared" ref="I115" si="220">ROUND(O115*(1+L$5),2)</f>
        <v>8.7799999999999994</v>
      </c>
      <c r="J115" s="85">
        <f t="shared" ref="J115" si="221">ROUND(H115*F115,2)</f>
        <v>1890</v>
      </c>
      <c r="K115" s="85">
        <f t="shared" ref="K115" si="222">ROUND(F115*I115,2)</f>
        <v>210.72</v>
      </c>
      <c r="L115" s="85">
        <f t="shared" ref="L115" si="223">ROUND(J115+K115,2)</f>
        <v>2100.7199999999998</v>
      </c>
      <c r="M115" s="42"/>
      <c r="N115" s="134">
        <v>63</v>
      </c>
      <c r="O115" s="134">
        <v>7.02</v>
      </c>
    </row>
    <row r="116" spans="2:15" ht="45" x14ac:dyDescent="0.25">
      <c r="B116" s="4" t="s">
        <v>326</v>
      </c>
      <c r="C116" s="83" t="s">
        <v>27</v>
      </c>
      <c r="D116" s="4">
        <v>57</v>
      </c>
      <c r="E116" s="84" t="s">
        <v>124</v>
      </c>
      <c r="F116" s="4">
        <v>24</v>
      </c>
      <c r="G116" s="4" t="s">
        <v>30</v>
      </c>
      <c r="H116" s="85">
        <f t="shared" ref="H116" si="224">ROUND(N116*(1+L$5),2)</f>
        <v>43.75</v>
      </c>
      <c r="I116" s="85">
        <f t="shared" ref="I116" si="225">ROUND(O116*(1+L$5),2)</f>
        <v>6.34</v>
      </c>
      <c r="J116" s="85">
        <f t="shared" ref="J116" si="226">ROUND(H116*F116,2)</f>
        <v>1050</v>
      </c>
      <c r="K116" s="85">
        <f t="shared" ref="K116" si="227">ROUND(F116*I116,2)</f>
        <v>152.16</v>
      </c>
      <c r="L116" s="85">
        <f t="shared" ref="L116" si="228">ROUND(J116+K116,2)</f>
        <v>1202.1600000000001</v>
      </c>
      <c r="M116" s="42"/>
      <c r="N116" s="134">
        <v>35</v>
      </c>
      <c r="O116" s="134">
        <v>5.07</v>
      </c>
    </row>
    <row r="117" spans="2:15" ht="38.450000000000003" customHeight="1" x14ac:dyDescent="0.25">
      <c r="B117" s="4" t="s">
        <v>327</v>
      </c>
      <c r="C117" s="83" t="s">
        <v>27</v>
      </c>
      <c r="D117" s="4">
        <v>58</v>
      </c>
      <c r="E117" s="84" t="s">
        <v>125</v>
      </c>
      <c r="F117" s="4">
        <v>28</v>
      </c>
      <c r="G117" s="4" t="s">
        <v>21</v>
      </c>
      <c r="H117" s="85">
        <f t="shared" ref="H117" si="229">ROUND(N117*(1+L$5),2)</f>
        <v>32.58</v>
      </c>
      <c r="I117" s="85">
        <f t="shared" ref="I117" si="230">ROUND(O117*(1+L$5),2)</f>
        <v>17.09</v>
      </c>
      <c r="J117" s="85">
        <f t="shared" ref="J117" si="231">ROUND(H117*F117,2)</f>
        <v>912.24</v>
      </c>
      <c r="K117" s="85">
        <f t="shared" ref="K117" si="232">ROUND(F117*I117,2)</f>
        <v>478.52</v>
      </c>
      <c r="L117" s="85">
        <f t="shared" ref="L117" si="233">ROUND(J117+K117,2)</f>
        <v>1390.76</v>
      </c>
      <c r="M117" s="42"/>
      <c r="N117" s="134">
        <v>26.06</v>
      </c>
      <c r="O117" s="134">
        <v>13.67</v>
      </c>
    </row>
    <row r="118" spans="2:15" ht="30" x14ac:dyDescent="0.25">
      <c r="B118" s="4" t="s">
        <v>328</v>
      </c>
      <c r="C118" s="83" t="s">
        <v>27</v>
      </c>
      <c r="D118" s="4">
        <v>59</v>
      </c>
      <c r="E118" s="84" t="s">
        <v>126</v>
      </c>
      <c r="F118" s="4">
        <v>18</v>
      </c>
      <c r="G118" s="4" t="s">
        <v>21</v>
      </c>
      <c r="H118" s="85">
        <f t="shared" ref="H118" si="234">ROUND(N118*(1+L$5),2)</f>
        <v>10.63</v>
      </c>
      <c r="I118" s="85">
        <f t="shared" ref="I118" si="235">ROUND(O118*(1+L$5),2)</f>
        <v>4.88</v>
      </c>
      <c r="J118" s="85">
        <f t="shared" ref="J118" si="236">ROUND(H118*F118,2)</f>
        <v>191.34</v>
      </c>
      <c r="K118" s="85">
        <f t="shared" ref="K118" si="237">ROUND(F118*I118,2)</f>
        <v>87.84</v>
      </c>
      <c r="L118" s="85">
        <f t="shared" ref="L118" si="238">ROUND(J118+K118,2)</f>
        <v>279.18</v>
      </c>
      <c r="M118" s="42"/>
      <c r="N118" s="134">
        <v>8.5</v>
      </c>
      <c r="O118" s="134">
        <v>3.9</v>
      </c>
    </row>
    <row r="119" spans="2:15" ht="30" x14ac:dyDescent="0.25">
      <c r="B119" s="4" t="s">
        <v>329</v>
      </c>
      <c r="C119" s="83" t="s">
        <v>27</v>
      </c>
      <c r="D119" s="4">
        <v>60</v>
      </c>
      <c r="E119" s="84" t="s">
        <v>127</v>
      </c>
      <c r="F119" s="4">
        <v>56</v>
      </c>
      <c r="G119" s="4" t="s">
        <v>21</v>
      </c>
      <c r="H119" s="85">
        <f t="shared" ref="H119" si="239">ROUND(N119*(1+L$5),2)</f>
        <v>3.13</v>
      </c>
      <c r="I119" s="85">
        <f t="shared" ref="I119" si="240">ROUND(O119*(1+L$5),2)</f>
        <v>1.46</v>
      </c>
      <c r="J119" s="85">
        <f t="shared" ref="J119" si="241">ROUND(H119*F119,2)</f>
        <v>175.28</v>
      </c>
      <c r="K119" s="85">
        <f t="shared" ref="K119" si="242">ROUND(F119*I119,2)</f>
        <v>81.760000000000005</v>
      </c>
      <c r="L119" s="85">
        <f t="shared" ref="L119" si="243">ROUND(J119+K119,2)</f>
        <v>257.04000000000002</v>
      </c>
      <c r="M119" s="42"/>
      <c r="N119" s="134">
        <v>2.5</v>
      </c>
      <c r="O119" s="134">
        <v>1.17</v>
      </c>
    </row>
    <row r="120" spans="2:15" ht="30" x14ac:dyDescent="0.25">
      <c r="B120" s="4" t="s">
        <v>330</v>
      </c>
      <c r="C120" s="83" t="s">
        <v>27</v>
      </c>
      <c r="D120" s="4">
        <v>61</v>
      </c>
      <c r="E120" s="84" t="s">
        <v>131</v>
      </c>
      <c r="F120" s="4">
        <v>20</v>
      </c>
      <c r="G120" s="4" t="s">
        <v>21</v>
      </c>
      <c r="H120" s="85">
        <f t="shared" ref="H120" si="244">ROUND(N120*(1+L$5),2)</f>
        <v>2.44</v>
      </c>
      <c r="I120" s="85">
        <f t="shared" ref="I120" si="245">ROUND(O120*(1+L$5),2)</f>
        <v>1.46</v>
      </c>
      <c r="J120" s="85">
        <f t="shared" ref="J120" si="246">ROUND(H120*F120,2)</f>
        <v>48.8</v>
      </c>
      <c r="K120" s="85">
        <f t="shared" ref="K120" si="247">ROUND(F120*I120,2)</f>
        <v>29.2</v>
      </c>
      <c r="L120" s="85">
        <f t="shared" ref="L120" si="248">ROUND(J120+K120,2)</f>
        <v>78</v>
      </c>
      <c r="M120" s="42"/>
      <c r="N120" s="134">
        <v>1.95</v>
      </c>
      <c r="O120" s="134">
        <v>1.17</v>
      </c>
    </row>
    <row r="121" spans="2:15" ht="30" x14ac:dyDescent="0.25">
      <c r="B121" s="4" t="s">
        <v>331</v>
      </c>
      <c r="C121" s="83" t="s">
        <v>27</v>
      </c>
      <c r="D121" s="4">
        <v>62</v>
      </c>
      <c r="E121" s="84" t="s">
        <v>128</v>
      </c>
      <c r="F121" s="4">
        <v>1</v>
      </c>
      <c r="G121" s="4" t="s">
        <v>21</v>
      </c>
      <c r="H121" s="85">
        <f t="shared" ref="H121" si="249">ROUND(N121*(1+L$5),2)</f>
        <v>9.16</v>
      </c>
      <c r="I121" s="85">
        <f t="shared" ref="I121" si="250">ROUND(O121*(1+L$5),2)</f>
        <v>1.46</v>
      </c>
      <c r="J121" s="85">
        <f t="shared" ref="J121" si="251">ROUND(H121*F121,2)</f>
        <v>9.16</v>
      </c>
      <c r="K121" s="85">
        <f t="shared" ref="K121" si="252">ROUND(F121*I121,2)</f>
        <v>1.46</v>
      </c>
      <c r="L121" s="85">
        <f t="shared" ref="L121" si="253">ROUND(J121+K121,2)</f>
        <v>10.62</v>
      </c>
      <c r="M121" s="42"/>
      <c r="N121" s="134">
        <v>7.33</v>
      </c>
      <c r="O121" s="134">
        <v>1.17</v>
      </c>
    </row>
    <row r="122" spans="2:15" ht="30" x14ac:dyDescent="0.25">
      <c r="B122" s="4" t="s">
        <v>332</v>
      </c>
      <c r="C122" s="83" t="s">
        <v>27</v>
      </c>
      <c r="D122" s="4">
        <v>63</v>
      </c>
      <c r="E122" s="84" t="s">
        <v>129</v>
      </c>
      <c r="F122" s="4">
        <v>2</v>
      </c>
      <c r="G122" s="4" t="s">
        <v>21</v>
      </c>
      <c r="H122" s="85">
        <f t="shared" ref="H122" si="254">ROUND(N122*(1+L$5),2)</f>
        <v>66</v>
      </c>
      <c r="I122" s="85">
        <f t="shared" ref="I122" si="255">ROUND(O122*(1+L$5),2)</f>
        <v>9.76</v>
      </c>
      <c r="J122" s="85">
        <f t="shared" ref="J122" si="256">ROUND(H122*F122,2)</f>
        <v>132</v>
      </c>
      <c r="K122" s="85">
        <f t="shared" ref="K122" si="257">ROUND(F122*I122,2)</f>
        <v>19.52</v>
      </c>
      <c r="L122" s="85">
        <f t="shared" ref="L122" si="258">ROUND(J122+K122,2)</f>
        <v>151.52000000000001</v>
      </c>
      <c r="M122" s="42"/>
      <c r="N122" s="134">
        <v>52.8</v>
      </c>
      <c r="O122" s="134">
        <v>7.81</v>
      </c>
    </row>
    <row r="123" spans="2:15" ht="30" x14ac:dyDescent="0.25">
      <c r="B123" s="4" t="s">
        <v>333</v>
      </c>
      <c r="C123" s="83" t="s">
        <v>27</v>
      </c>
      <c r="D123" s="4">
        <v>64</v>
      </c>
      <c r="E123" s="84" t="s">
        <v>130</v>
      </c>
      <c r="F123" s="4">
        <v>1</v>
      </c>
      <c r="G123" s="4" t="s">
        <v>21</v>
      </c>
      <c r="H123" s="85">
        <f t="shared" ref="H123" si="259">ROUND(N123*(1+L$5),2)</f>
        <v>74.599999999999994</v>
      </c>
      <c r="I123" s="85">
        <f t="shared" ref="I123" si="260">ROUND(O123*(1+L$5),2)</f>
        <v>9.76</v>
      </c>
      <c r="J123" s="85">
        <f t="shared" ref="J123" si="261">ROUND(H123*F123,2)</f>
        <v>74.599999999999994</v>
      </c>
      <c r="K123" s="85">
        <f t="shared" ref="K123" si="262">ROUND(F123*I123,2)</f>
        <v>9.76</v>
      </c>
      <c r="L123" s="85">
        <f t="shared" ref="L123" si="263">ROUND(J123+K123,2)</f>
        <v>84.36</v>
      </c>
      <c r="M123" s="42"/>
      <c r="N123" s="134">
        <v>59.68</v>
      </c>
      <c r="O123" s="134">
        <v>7.81</v>
      </c>
    </row>
    <row r="124" spans="2:15" x14ac:dyDescent="0.25">
      <c r="B124" s="182" t="s">
        <v>334</v>
      </c>
      <c r="C124" s="180"/>
      <c r="D124" s="180"/>
      <c r="E124" s="180" t="s">
        <v>409</v>
      </c>
      <c r="F124" s="180"/>
      <c r="G124" s="180"/>
      <c r="H124" s="180"/>
      <c r="I124" s="180"/>
      <c r="J124" s="2"/>
      <c r="K124" s="2"/>
      <c r="L124" s="3">
        <f>ROUND(L125+L126+L127+L128+L129+L130+L131,2)</f>
        <v>138924.23000000001</v>
      </c>
      <c r="M124" s="42"/>
      <c r="N124" s="16"/>
      <c r="O124" s="16"/>
    </row>
    <row r="125" spans="2:15" ht="45" x14ac:dyDescent="0.25">
      <c r="B125" s="4" t="s">
        <v>335</v>
      </c>
      <c r="C125" s="83" t="s">
        <v>27</v>
      </c>
      <c r="D125" s="4">
        <v>65</v>
      </c>
      <c r="E125" s="84" t="s">
        <v>243</v>
      </c>
      <c r="F125" s="4">
        <v>76</v>
      </c>
      <c r="G125" s="4" t="s">
        <v>21</v>
      </c>
      <c r="H125" s="85">
        <f t="shared" ref="H125" si="264">ROUND(N125*(1+L$5),2)</f>
        <v>166.98</v>
      </c>
      <c r="I125" s="85">
        <f t="shared" ref="I125" si="265">ROUND(O125*(1+L$5),2)</f>
        <v>20.71</v>
      </c>
      <c r="J125" s="85">
        <f t="shared" ref="J125" si="266">ROUND(H125*F125,2)</f>
        <v>12690.48</v>
      </c>
      <c r="K125" s="85">
        <f t="shared" ref="K125" si="267">ROUND(F125*I125,2)</f>
        <v>1573.96</v>
      </c>
      <c r="L125" s="85">
        <f t="shared" ref="L125" si="268">ROUND(J125+K125,2)</f>
        <v>14264.44</v>
      </c>
      <c r="M125" s="42"/>
      <c r="N125" s="134">
        <v>133.58000000000001</v>
      </c>
      <c r="O125" s="134">
        <v>16.57</v>
      </c>
    </row>
    <row r="126" spans="2:15" ht="45" x14ac:dyDescent="0.25">
      <c r="B126" s="4" t="s">
        <v>336</v>
      </c>
      <c r="C126" s="83" t="s">
        <v>27</v>
      </c>
      <c r="D126" s="4">
        <v>66</v>
      </c>
      <c r="E126" s="84" t="s">
        <v>410</v>
      </c>
      <c r="F126" s="4">
        <v>64</v>
      </c>
      <c r="G126" s="4" t="s">
        <v>21</v>
      </c>
      <c r="H126" s="85">
        <f t="shared" ref="H126" si="269">ROUND(N126*(1+L$5),2)</f>
        <v>253.98</v>
      </c>
      <c r="I126" s="85">
        <f t="shared" ref="I126" si="270">ROUND(O126*(1+L$5),2)</f>
        <v>20.71</v>
      </c>
      <c r="J126" s="85">
        <f t="shared" ref="J126" si="271">ROUND(H126*F126,2)</f>
        <v>16254.72</v>
      </c>
      <c r="K126" s="85">
        <f t="shared" ref="K126" si="272">ROUND(F126*I126,2)</f>
        <v>1325.44</v>
      </c>
      <c r="L126" s="85">
        <f t="shared" ref="L126" si="273">ROUND(J126+K126,2)</f>
        <v>17580.16</v>
      </c>
      <c r="M126" s="42"/>
      <c r="N126" s="134">
        <v>203.18</v>
      </c>
      <c r="O126" s="134">
        <v>16.57</v>
      </c>
    </row>
    <row r="127" spans="2:15" ht="42" customHeight="1" x14ac:dyDescent="0.25">
      <c r="B127" s="4" t="s">
        <v>337</v>
      </c>
      <c r="C127" s="83" t="s">
        <v>27</v>
      </c>
      <c r="D127" s="4">
        <v>67</v>
      </c>
      <c r="E127" s="84" t="s">
        <v>241</v>
      </c>
      <c r="F127" s="4">
        <v>5</v>
      </c>
      <c r="G127" s="4" t="s">
        <v>21</v>
      </c>
      <c r="H127" s="85">
        <f t="shared" ref="H127" si="274">ROUND(N127*(1+L$5),2)</f>
        <v>37.409999999999997</v>
      </c>
      <c r="I127" s="85">
        <f t="shared" ref="I127" si="275">ROUND(O127*(1+L$5),2)</f>
        <v>12.2</v>
      </c>
      <c r="J127" s="85">
        <f t="shared" ref="J127" si="276">ROUND(H127*F127,2)</f>
        <v>187.05</v>
      </c>
      <c r="K127" s="85">
        <f t="shared" ref="K127" si="277">ROUND(F127*I127,2)</f>
        <v>61</v>
      </c>
      <c r="L127" s="85">
        <f t="shared" ref="L127" si="278">ROUND(J127+K127,2)</f>
        <v>248.05</v>
      </c>
      <c r="M127" s="42"/>
      <c r="N127" s="134">
        <v>29.93</v>
      </c>
      <c r="O127" s="134">
        <v>9.76</v>
      </c>
    </row>
    <row r="128" spans="2:15" ht="43.5" customHeight="1" x14ac:dyDescent="0.25">
      <c r="B128" s="4" t="s">
        <v>338</v>
      </c>
      <c r="C128" s="83" t="s">
        <v>27</v>
      </c>
      <c r="D128" s="4">
        <v>68</v>
      </c>
      <c r="E128" s="84" t="s">
        <v>242</v>
      </c>
      <c r="F128" s="4">
        <v>31</v>
      </c>
      <c r="G128" s="4" t="s">
        <v>21</v>
      </c>
      <c r="H128" s="85">
        <f t="shared" ref="H128" si="279">ROUND(N128*(1+L$5),2)</f>
        <v>44.88</v>
      </c>
      <c r="I128" s="85">
        <f t="shared" ref="I128" si="280">ROUND(O128*(1+L$5),2)</f>
        <v>12.2</v>
      </c>
      <c r="J128" s="85">
        <f t="shared" ref="J128" si="281">ROUND(H128*F128,2)</f>
        <v>1391.28</v>
      </c>
      <c r="K128" s="85">
        <f t="shared" ref="K128" si="282">ROUND(F128*I128,2)</f>
        <v>378.2</v>
      </c>
      <c r="L128" s="85">
        <f t="shared" ref="L128" si="283">ROUND(J128+K128,2)</f>
        <v>1769.48</v>
      </c>
      <c r="M128" s="42"/>
      <c r="N128" s="134">
        <v>35.9</v>
      </c>
      <c r="O128" s="134">
        <v>9.76</v>
      </c>
    </row>
    <row r="129" spans="2:15" ht="45" x14ac:dyDescent="0.25">
      <c r="B129" s="4" t="s">
        <v>339</v>
      </c>
      <c r="C129" s="83" t="s">
        <v>27</v>
      </c>
      <c r="D129" s="4">
        <v>69</v>
      </c>
      <c r="E129" s="84" t="s">
        <v>245</v>
      </c>
      <c r="F129" s="4">
        <v>304</v>
      </c>
      <c r="G129" s="4" t="s">
        <v>21</v>
      </c>
      <c r="H129" s="85">
        <f t="shared" ref="H129" si="284">ROUND(N129*(1+L$5),2)</f>
        <v>320.7</v>
      </c>
      <c r="I129" s="85">
        <f t="shared" ref="I129" si="285">ROUND(O129*(1+L$5),2)</f>
        <v>20.98</v>
      </c>
      <c r="J129" s="85">
        <f t="shared" ref="J129" si="286">ROUND(H129*F129,2)</f>
        <v>97492.800000000003</v>
      </c>
      <c r="K129" s="85">
        <f t="shared" ref="K129" si="287">ROUND(F129*I129,2)</f>
        <v>6377.92</v>
      </c>
      <c r="L129" s="85">
        <f t="shared" ref="L129" si="288">ROUND(J129+K129,2)</f>
        <v>103870.72</v>
      </c>
      <c r="M129" s="42"/>
      <c r="N129" s="134">
        <v>256.56</v>
      </c>
      <c r="O129" s="134">
        <v>16.78</v>
      </c>
    </row>
    <row r="130" spans="2:15" ht="30" x14ac:dyDescent="0.25">
      <c r="B130" s="4" t="s">
        <v>340</v>
      </c>
      <c r="C130" s="83" t="s">
        <v>27</v>
      </c>
      <c r="D130" s="4">
        <v>70</v>
      </c>
      <c r="E130" s="84" t="s">
        <v>76</v>
      </c>
      <c r="F130" s="4">
        <v>8</v>
      </c>
      <c r="G130" s="4" t="s">
        <v>21</v>
      </c>
      <c r="H130" s="85">
        <f t="shared" ref="H130" si="289">ROUND(N130*(1+L$5),2)</f>
        <v>103.71</v>
      </c>
      <c r="I130" s="85">
        <f t="shared" ref="I130" si="290">ROUND(O130*(1+L$5),2)</f>
        <v>19.510000000000002</v>
      </c>
      <c r="J130" s="85">
        <f t="shared" ref="J130" si="291">ROUND(H130*F130,2)</f>
        <v>829.68</v>
      </c>
      <c r="K130" s="85">
        <f t="shared" ref="K130" si="292">ROUND(F130*I130,2)</f>
        <v>156.08000000000001</v>
      </c>
      <c r="L130" s="85">
        <f t="shared" ref="L130" si="293">ROUND(J130+K130,2)</f>
        <v>985.76</v>
      </c>
      <c r="M130" s="42"/>
      <c r="N130" s="134">
        <v>82.97</v>
      </c>
      <c r="O130" s="134">
        <v>15.61</v>
      </c>
    </row>
    <row r="131" spans="2:15" ht="30" x14ac:dyDescent="0.25">
      <c r="B131" s="4" t="s">
        <v>341</v>
      </c>
      <c r="C131" s="83" t="s">
        <v>29</v>
      </c>
      <c r="D131" s="4">
        <v>101632</v>
      </c>
      <c r="E131" s="84" t="s">
        <v>77</v>
      </c>
      <c r="F131" s="4">
        <v>3</v>
      </c>
      <c r="G131" s="4" t="s">
        <v>21</v>
      </c>
      <c r="H131" s="85">
        <f t="shared" ref="H131" si="294">ROUND(N131*(1+L$5),2)</f>
        <v>67.959999999999994</v>
      </c>
      <c r="I131" s="85">
        <f t="shared" ref="I131" si="295">ROUND(O131*(1+L$5),2)</f>
        <v>0.57999999999999996</v>
      </c>
      <c r="J131" s="85">
        <f t="shared" ref="J131" si="296">ROUND(H131*F131,2)</f>
        <v>203.88</v>
      </c>
      <c r="K131" s="85">
        <f t="shared" ref="K131" si="297">ROUND(F131*I131,2)</f>
        <v>1.74</v>
      </c>
      <c r="L131" s="85">
        <f t="shared" ref="L131" si="298">ROUND(J131+K131,2)</f>
        <v>205.62</v>
      </c>
      <c r="M131" s="42"/>
      <c r="N131" s="134">
        <v>54.37</v>
      </c>
      <c r="O131" s="134">
        <v>0.46</v>
      </c>
    </row>
    <row r="132" spans="2:15" x14ac:dyDescent="0.25">
      <c r="B132" s="182" t="s">
        <v>342</v>
      </c>
      <c r="C132" s="180"/>
      <c r="D132" s="180"/>
      <c r="E132" s="180" t="s">
        <v>103</v>
      </c>
      <c r="F132" s="180"/>
      <c r="G132" s="180"/>
      <c r="H132" s="180"/>
      <c r="I132" s="180"/>
      <c r="J132" s="2"/>
      <c r="K132" s="2"/>
      <c r="L132" s="3">
        <f>ROUND(L133+L134+L135+L136,2)</f>
        <v>13030.38</v>
      </c>
      <c r="M132" s="42"/>
      <c r="N132" s="16"/>
      <c r="O132" s="16"/>
    </row>
    <row r="133" spans="2:15" ht="61.5" customHeight="1" x14ac:dyDescent="0.25">
      <c r="B133" s="4" t="s">
        <v>343</v>
      </c>
      <c r="C133" s="83" t="s">
        <v>27</v>
      </c>
      <c r="D133" s="4">
        <v>71</v>
      </c>
      <c r="E133" s="84" t="s">
        <v>248</v>
      </c>
      <c r="F133" s="4">
        <v>3</v>
      </c>
      <c r="G133" s="4" t="s">
        <v>21</v>
      </c>
      <c r="H133" s="85">
        <f t="shared" ref="H133" si="299">ROUND(N133*(1+L$5),2)</f>
        <v>3987.5</v>
      </c>
      <c r="I133" s="85">
        <f t="shared" ref="I133" si="300">ROUND(O133*(1+L$5),2)</f>
        <v>146.36000000000001</v>
      </c>
      <c r="J133" s="85">
        <f t="shared" ref="J133" si="301">ROUND(H133*F133,2)</f>
        <v>11962.5</v>
      </c>
      <c r="K133" s="85">
        <f t="shared" ref="K133" si="302">ROUND(F133*I133,2)</f>
        <v>439.08</v>
      </c>
      <c r="L133" s="85">
        <f t="shared" ref="L133" si="303">ROUND(J133+K133,2)</f>
        <v>12401.58</v>
      </c>
      <c r="M133" s="42"/>
      <c r="N133" s="134">
        <v>3190</v>
      </c>
      <c r="O133" s="134">
        <v>117.09</v>
      </c>
    </row>
    <row r="134" spans="2:15" ht="17.45" customHeight="1" x14ac:dyDescent="0.25">
      <c r="B134" s="4" t="s">
        <v>344</v>
      </c>
      <c r="C134" s="83" t="s">
        <v>29</v>
      </c>
      <c r="D134" s="4">
        <v>93358</v>
      </c>
      <c r="E134" s="84" t="s">
        <v>111</v>
      </c>
      <c r="F134" s="4">
        <v>1.88</v>
      </c>
      <c r="G134" s="4" t="s">
        <v>244</v>
      </c>
      <c r="H134" s="85">
        <f t="shared" ref="H134" si="304">ROUND(N134*(1+L$5),2)</f>
        <v>23.6</v>
      </c>
      <c r="I134" s="85">
        <f t="shared" ref="I134" si="305">ROUND(O134*(1+L$5),2)</f>
        <v>60.06</v>
      </c>
      <c r="J134" s="85">
        <f t="shared" ref="J134" si="306">ROUND(H134*F134,2)</f>
        <v>44.37</v>
      </c>
      <c r="K134" s="85">
        <f t="shared" ref="K134" si="307">ROUND(F134*I134,2)</f>
        <v>112.91</v>
      </c>
      <c r="L134" s="85">
        <f t="shared" ref="L134" si="308">ROUND(J134+K134,2)</f>
        <v>157.28</v>
      </c>
      <c r="M134" s="42"/>
      <c r="N134" s="134">
        <v>18.88</v>
      </c>
      <c r="O134" s="134">
        <v>48.05</v>
      </c>
    </row>
    <row r="135" spans="2:15" ht="30" customHeight="1" x14ac:dyDescent="0.25">
      <c r="B135" s="4" t="s">
        <v>345</v>
      </c>
      <c r="C135" s="83" t="s">
        <v>27</v>
      </c>
      <c r="D135" s="4">
        <v>72</v>
      </c>
      <c r="E135" s="84" t="s">
        <v>112</v>
      </c>
      <c r="F135" s="4">
        <v>3.6</v>
      </c>
      <c r="G135" s="4" t="s">
        <v>200</v>
      </c>
      <c r="H135" s="85">
        <f t="shared" ref="H135" si="309">ROUND(N135*(1+L$5),2)</f>
        <v>72.05</v>
      </c>
      <c r="I135" s="85">
        <f t="shared" ref="I135" si="310">ROUND(O135*(1+L$5),2)</f>
        <v>19.38</v>
      </c>
      <c r="J135" s="85">
        <f t="shared" ref="J135" si="311">ROUND(H135*F135,2)</f>
        <v>259.38</v>
      </c>
      <c r="K135" s="85">
        <f t="shared" ref="K135" si="312">ROUND(F135*I135,2)</f>
        <v>69.77</v>
      </c>
      <c r="L135" s="85">
        <f t="shared" ref="L135" si="313">ROUND(J135+K135,2)</f>
        <v>329.15</v>
      </c>
      <c r="M135" s="42"/>
      <c r="N135" s="134">
        <v>57.64</v>
      </c>
      <c r="O135" s="134">
        <v>15.5</v>
      </c>
    </row>
    <row r="136" spans="2:15" ht="27.6" customHeight="1" x14ac:dyDescent="0.25">
      <c r="B136" s="4" t="s">
        <v>346</v>
      </c>
      <c r="C136" s="83" t="s">
        <v>29</v>
      </c>
      <c r="D136" s="4">
        <v>94970</v>
      </c>
      <c r="E136" s="84" t="s">
        <v>197</v>
      </c>
      <c r="F136" s="4">
        <v>0.27</v>
      </c>
      <c r="G136" s="4" t="s">
        <v>200</v>
      </c>
      <c r="H136" s="85">
        <f t="shared" ref="H136" si="314">ROUND(N136*(1+L$5),2)</f>
        <v>471.18</v>
      </c>
      <c r="I136" s="85">
        <f t="shared" ref="I136" si="315">ROUND(O136*(1+L$5),2)</f>
        <v>56.1</v>
      </c>
      <c r="J136" s="85">
        <f t="shared" ref="J136" si="316">ROUND(H136*F136,2)</f>
        <v>127.22</v>
      </c>
      <c r="K136" s="85">
        <f t="shared" ref="K136" si="317">ROUND(F136*I136,2)</f>
        <v>15.15</v>
      </c>
      <c r="L136" s="85">
        <f t="shared" ref="L136" si="318">ROUND(J136+K136,2)</f>
        <v>142.37</v>
      </c>
      <c r="M136" s="42"/>
      <c r="N136" s="134">
        <v>376.94</v>
      </c>
      <c r="O136" s="134">
        <v>44.88</v>
      </c>
    </row>
    <row r="137" spans="2:15" x14ac:dyDescent="0.25">
      <c r="B137" s="182" t="s">
        <v>347</v>
      </c>
      <c r="C137" s="180"/>
      <c r="D137" s="180"/>
      <c r="E137" s="180" t="s">
        <v>189</v>
      </c>
      <c r="F137" s="180"/>
      <c r="G137" s="180"/>
      <c r="H137" s="180"/>
      <c r="I137" s="180"/>
      <c r="J137" s="2"/>
      <c r="K137" s="2"/>
      <c r="L137" s="3">
        <f>ROUND(L138+L139+L140+L141+L142+L143+L144+L145+L146,2)</f>
        <v>11510.42</v>
      </c>
      <c r="M137" s="42"/>
      <c r="N137" s="16"/>
      <c r="O137" s="16"/>
    </row>
    <row r="138" spans="2:15" ht="30" x14ac:dyDescent="0.25">
      <c r="B138" s="4" t="s">
        <v>348</v>
      </c>
      <c r="C138" s="83" t="s">
        <v>29</v>
      </c>
      <c r="D138" s="4">
        <v>91953</v>
      </c>
      <c r="E138" s="84" t="s">
        <v>205</v>
      </c>
      <c r="F138" s="4">
        <v>40</v>
      </c>
      <c r="G138" s="4" t="s">
        <v>21</v>
      </c>
      <c r="H138" s="85">
        <f t="shared" ref="H138" si="319">ROUND(N138*(1+L$5),2)</f>
        <v>18.559999999999999</v>
      </c>
      <c r="I138" s="85">
        <f t="shared" ref="I138" si="320">ROUND(O138*(1+L$5),2)</f>
        <v>10.65</v>
      </c>
      <c r="J138" s="85">
        <f t="shared" ref="J138" si="321">ROUND(H138*F138,2)</f>
        <v>742.4</v>
      </c>
      <c r="K138" s="85">
        <f t="shared" ref="K138" si="322">ROUND(F138*I138,2)</f>
        <v>426</v>
      </c>
      <c r="L138" s="85">
        <f t="shared" ref="L138" si="323">ROUND(J138+K138,2)</f>
        <v>1168.4000000000001</v>
      </c>
      <c r="M138" s="42"/>
      <c r="N138" s="134">
        <v>14.85</v>
      </c>
      <c r="O138" s="134">
        <v>8.52</v>
      </c>
    </row>
    <row r="139" spans="2:15" ht="30" x14ac:dyDescent="0.25">
      <c r="B139" s="4" t="s">
        <v>349</v>
      </c>
      <c r="C139" s="83" t="s">
        <v>29</v>
      </c>
      <c r="D139" s="4">
        <v>91959</v>
      </c>
      <c r="E139" s="84" t="s">
        <v>206</v>
      </c>
      <c r="F139" s="4">
        <v>20</v>
      </c>
      <c r="G139" s="4" t="s">
        <v>21</v>
      </c>
      <c r="H139" s="85">
        <f t="shared" ref="H139" si="324">ROUND(N139*(1+L$5),2)</f>
        <v>29.74</v>
      </c>
      <c r="I139" s="85">
        <f t="shared" ref="I139" si="325">ROUND(O139*(1+L$5),2)</f>
        <v>16.68</v>
      </c>
      <c r="J139" s="85">
        <f t="shared" ref="J139" si="326">ROUND(H139*F139,2)</f>
        <v>594.79999999999995</v>
      </c>
      <c r="K139" s="85">
        <f t="shared" ref="K139" si="327">ROUND(F139*I139,2)</f>
        <v>333.6</v>
      </c>
      <c r="L139" s="85">
        <f t="shared" ref="L139" si="328">ROUND(J139+K139,2)</f>
        <v>928.4</v>
      </c>
      <c r="M139" s="42"/>
      <c r="N139" s="134">
        <v>23.79</v>
      </c>
      <c r="O139" s="134">
        <v>13.34</v>
      </c>
    </row>
    <row r="140" spans="2:15" ht="30" x14ac:dyDescent="0.25">
      <c r="B140" s="4" t="s">
        <v>350</v>
      </c>
      <c r="C140" s="83" t="s">
        <v>29</v>
      </c>
      <c r="D140" s="4">
        <v>91967</v>
      </c>
      <c r="E140" s="84" t="s">
        <v>207</v>
      </c>
      <c r="F140" s="4">
        <v>3</v>
      </c>
      <c r="G140" s="4" t="s">
        <v>21</v>
      </c>
      <c r="H140" s="85">
        <f t="shared" ref="H140" si="329">ROUND(N140*(1+L$5),2)</f>
        <v>40.93</v>
      </c>
      <c r="I140" s="85">
        <f t="shared" ref="I140" si="330">ROUND(O140*(1+L$5),2)</f>
        <v>22.69</v>
      </c>
      <c r="J140" s="85">
        <f t="shared" ref="J140" si="331">ROUND(H140*F140,2)</f>
        <v>122.79</v>
      </c>
      <c r="K140" s="85">
        <f t="shared" ref="K140" si="332">ROUND(F140*I140,2)</f>
        <v>68.069999999999993</v>
      </c>
      <c r="L140" s="85">
        <f t="shared" ref="L140" si="333">ROUND(J140+K140,2)</f>
        <v>190.86</v>
      </c>
      <c r="M140" s="42"/>
      <c r="N140" s="134">
        <v>32.74</v>
      </c>
      <c r="O140" s="134">
        <v>18.149999999999999</v>
      </c>
    </row>
    <row r="141" spans="2:15" ht="30" x14ac:dyDescent="0.25">
      <c r="B141" s="4" t="s">
        <v>351</v>
      </c>
      <c r="C141" s="83" t="s">
        <v>29</v>
      </c>
      <c r="D141" s="4">
        <v>91954</v>
      </c>
      <c r="E141" s="84" t="s">
        <v>208</v>
      </c>
      <c r="F141" s="4">
        <v>8</v>
      </c>
      <c r="G141" s="4" t="s">
        <v>21</v>
      </c>
      <c r="H141" s="85">
        <f t="shared" ref="H141" si="334">ROUND(N141*(1+L$5),2)</f>
        <v>15.66</v>
      </c>
      <c r="I141" s="85">
        <f t="shared" ref="I141" si="335">ROUND(O141*(1+L$5),2)</f>
        <v>11.26</v>
      </c>
      <c r="J141" s="85">
        <f t="shared" ref="J141" si="336">ROUND(H141*F141,2)</f>
        <v>125.28</v>
      </c>
      <c r="K141" s="85">
        <f t="shared" ref="K141" si="337">ROUND(F141*I141,2)</f>
        <v>90.08</v>
      </c>
      <c r="L141" s="85">
        <f t="shared" ref="L141" si="338">ROUND(J141+K141,2)</f>
        <v>215.36</v>
      </c>
      <c r="M141" s="42"/>
      <c r="N141" s="134">
        <v>12.53</v>
      </c>
      <c r="O141" s="134">
        <v>9.01</v>
      </c>
    </row>
    <row r="142" spans="2:15" ht="30" x14ac:dyDescent="0.25">
      <c r="B142" s="4" t="s">
        <v>352</v>
      </c>
      <c r="C142" s="83" t="s">
        <v>29</v>
      </c>
      <c r="D142" s="4">
        <v>91993</v>
      </c>
      <c r="E142" s="84" t="s">
        <v>209</v>
      </c>
      <c r="F142" s="4">
        <v>53</v>
      </c>
      <c r="G142" s="4" t="s">
        <v>21</v>
      </c>
      <c r="H142" s="85">
        <f t="shared" ref="H142" si="339">ROUND(N142*(1+L$5),2)</f>
        <v>26.06</v>
      </c>
      <c r="I142" s="85">
        <f t="shared" ref="I142" si="340">ROUND(O142*(1+L$5),2)</f>
        <v>20.55</v>
      </c>
      <c r="J142" s="85">
        <f t="shared" ref="J142" si="341">ROUND(H142*F142,2)</f>
        <v>1381.18</v>
      </c>
      <c r="K142" s="85">
        <f t="shared" ref="K142" si="342">ROUND(F142*I142,2)</f>
        <v>1089.1500000000001</v>
      </c>
      <c r="L142" s="85">
        <f t="shared" ref="L142" si="343">ROUND(J142+K142,2)</f>
        <v>2470.33</v>
      </c>
      <c r="M142" s="42"/>
      <c r="N142" s="134">
        <v>20.85</v>
      </c>
      <c r="O142" s="134">
        <v>16.440000000000001</v>
      </c>
    </row>
    <row r="143" spans="2:15" ht="30" x14ac:dyDescent="0.25">
      <c r="B143" s="4" t="s">
        <v>353</v>
      </c>
      <c r="C143" s="83" t="s">
        <v>29</v>
      </c>
      <c r="D143" s="4">
        <v>92000</v>
      </c>
      <c r="E143" s="84" t="s">
        <v>210</v>
      </c>
      <c r="F143" s="4">
        <v>130</v>
      </c>
      <c r="G143" s="4" t="s">
        <v>21</v>
      </c>
      <c r="H143" s="85">
        <f t="shared" ref="H143" si="344">ROUND(N143*(1+L$5),2)</f>
        <v>19.96</v>
      </c>
      <c r="I143" s="85">
        <f t="shared" ref="I143" si="345">ROUND(O143*(1+L$5),2)</f>
        <v>11.01</v>
      </c>
      <c r="J143" s="85">
        <f t="shared" ref="J143" si="346">ROUND(H143*F143,2)</f>
        <v>2594.8000000000002</v>
      </c>
      <c r="K143" s="85">
        <f t="shared" ref="K143" si="347">ROUND(F143*I143,2)</f>
        <v>1431.3</v>
      </c>
      <c r="L143" s="85">
        <f t="shared" ref="L143" si="348">ROUND(J143+K143,2)</f>
        <v>4026.1</v>
      </c>
      <c r="M143" s="42"/>
      <c r="N143" s="134">
        <v>15.97</v>
      </c>
      <c r="O143" s="134">
        <v>8.81</v>
      </c>
    </row>
    <row r="144" spans="2:15" ht="30" x14ac:dyDescent="0.25">
      <c r="B144" s="4" t="s">
        <v>354</v>
      </c>
      <c r="C144" s="83" t="s">
        <v>29</v>
      </c>
      <c r="D144" s="4">
        <v>91996</v>
      </c>
      <c r="E144" s="84" t="s">
        <v>211</v>
      </c>
      <c r="F144" s="4">
        <v>26</v>
      </c>
      <c r="G144" s="4" t="s">
        <v>21</v>
      </c>
      <c r="H144" s="85">
        <f t="shared" ref="H144" si="349">ROUND(N144*(1+L$5),2)</f>
        <v>20.81</v>
      </c>
      <c r="I144" s="85">
        <f t="shared" ref="I144" si="350">ROUND(O144*(1+L$5),2)</f>
        <v>13.71</v>
      </c>
      <c r="J144" s="85">
        <f t="shared" ref="J144" si="351">ROUND(H144*F144,2)</f>
        <v>541.05999999999995</v>
      </c>
      <c r="K144" s="85">
        <f t="shared" ref="K144" si="352">ROUND(F144*I144,2)</f>
        <v>356.46</v>
      </c>
      <c r="L144" s="85">
        <f t="shared" ref="L144" si="353">ROUND(J144+K144,2)</f>
        <v>897.52</v>
      </c>
      <c r="M144" s="42"/>
      <c r="N144" s="134">
        <v>16.649999999999999</v>
      </c>
      <c r="O144" s="134">
        <v>10.97</v>
      </c>
    </row>
    <row r="145" spans="2:15" ht="30" x14ac:dyDescent="0.25">
      <c r="B145" s="4" t="s">
        <v>355</v>
      </c>
      <c r="C145" s="83" t="s">
        <v>29</v>
      </c>
      <c r="D145" s="4">
        <v>92002</v>
      </c>
      <c r="E145" s="84" t="s">
        <v>212</v>
      </c>
      <c r="F145" s="4">
        <v>29</v>
      </c>
      <c r="G145" s="4" t="s">
        <v>21</v>
      </c>
      <c r="H145" s="85">
        <f t="shared" ref="H145" si="354">ROUND(N145*(1+L$5),2)</f>
        <v>27.64</v>
      </c>
      <c r="I145" s="85">
        <f t="shared" ref="I145" si="355">ROUND(O145*(1+L$5),2)</f>
        <v>20.25</v>
      </c>
      <c r="J145" s="85">
        <f t="shared" ref="J145" si="356">ROUND(H145*F145,2)</f>
        <v>801.56</v>
      </c>
      <c r="K145" s="85">
        <f t="shared" ref="K145" si="357">ROUND(F145*I145,2)</f>
        <v>587.25</v>
      </c>
      <c r="L145" s="85">
        <f t="shared" ref="L145" si="358">ROUND(J145+K145,2)</f>
        <v>1388.81</v>
      </c>
      <c r="M145" s="42"/>
      <c r="N145" s="134">
        <v>22.11</v>
      </c>
      <c r="O145" s="134">
        <v>16.2</v>
      </c>
    </row>
    <row r="146" spans="2:15" ht="35.450000000000003" customHeight="1" x14ac:dyDescent="0.25">
      <c r="B146" s="4" t="s">
        <v>356</v>
      </c>
      <c r="C146" s="83" t="s">
        <v>29</v>
      </c>
      <c r="D146" s="4">
        <v>91997</v>
      </c>
      <c r="E146" s="84" t="s">
        <v>213</v>
      </c>
      <c r="F146" s="4">
        <v>6</v>
      </c>
      <c r="G146" s="4" t="s">
        <v>21</v>
      </c>
      <c r="H146" s="85">
        <f t="shared" ref="H146" si="359">ROUND(N146*(1+L$5),2)</f>
        <v>23.73</v>
      </c>
      <c r="I146" s="85">
        <f t="shared" ref="I146" si="360">ROUND(O146*(1+L$5),2)</f>
        <v>13.71</v>
      </c>
      <c r="J146" s="85">
        <f t="shared" ref="J146" si="361">ROUND(H146*F146,2)</f>
        <v>142.38</v>
      </c>
      <c r="K146" s="85">
        <f t="shared" ref="K146" si="362">ROUND(F146*I146,2)</f>
        <v>82.26</v>
      </c>
      <c r="L146" s="85">
        <f t="shared" ref="L146" si="363">ROUND(J146+K146,2)</f>
        <v>224.64</v>
      </c>
      <c r="M146" s="42"/>
      <c r="N146" s="139">
        <v>18.98</v>
      </c>
      <c r="O146" s="139">
        <v>10.97</v>
      </c>
    </row>
    <row r="147" spans="2:15" x14ac:dyDescent="0.25">
      <c r="B147" s="182" t="s">
        <v>357</v>
      </c>
      <c r="C147" s="180"/>
      <c r="D147" s="180"/>
      <c r="E147" s="180" t="s">
        <v>132</v>
      </c>
      <c r="F147" s="180"/>
      <c r="G147" s="180"/>
      <c r="H147" s="180"/>
      <c r="I147" s="180"/>
      <c r="J147" s="81"/>
      <c r="K147" s="81"/>
      <c r="L147" s="7">
        <f>ROUND(L148+L149,2)</f>
        <v>34539.449999999997</v>
      </c>
      <c r="M147" s="42"/>
      <c r="N147" s="16"/>
      <c r="O147" s="16"/>
    </row>
    <row r="148" spans="2:15" ht="38.25" customHeight="1" x14ac:dyDescent="0.25">
      <c r="B148" s="4" t="s">
        <v>358</v>
      </c>
      <c r="C148" s="83" t="s">
        <v>27</v>
      </c>
      <c r="D148" s="4">
        <v>73</v>
      </c>
      <c r="E148" s="6" t="s">
        <v>81</v>
      </c>
      <c r="F148" s="4">
        <v>3355</v>
      </c>
      <c r="G148" s="4" t="s">
        <v>30</v>
      </c>
      <c r="H148" s="85">
        <f t="shared" ref="H148" si="364">ROUND(N148*(1+L$5),2)</f>
        <v>7.64</v>
      </c>
      <c r="I148" s="85">
        <f t="shared" ref="I148" si="365">ROUND(O148*(1+L$5),2)</f>
        <v>2.4500000000000002</v>
      </c>
      <c r="J148" s="85">
        <f t="shared" ref="J148" si="366">ROUND(H148*F148,2)</f>
        <v>25632.2</v>
      </c>
      <c r="K148" s="85">
        <f t="shared" ref="K148" si="367">ROUND(F148*I148,2)</f>
        <v>8219.75</v>
      </c>
      <c r="L148" s="85">
        <f t="shared" ref="L148" si="368">ROUND(J148+K148,2)</f>
        <v>33851.949999999997</v>
      </c>
      <c r="M148" s="42"/>
      <c r="N148" s="141">
        <v>6.11</v>
      </c>
      <c r="O148" s="141">
        <v>1.96</v>
      </c>
    </row>
    <row r="149" spans="2:15" ht="28.15" customHeight="1" x14ac:dyDescent="0.25">
      <c r="B149" s="4" t="s">
        <v>359</v>
      </c>
      <c r="C149" s="83" t="s">
        <v>29</v>
      </c>
      <c r="D149" s="4">
        <v>98267</v>
      </c>
      <c r="E149" s="6" t="s">
        <v>224</v>
      </c>
      <c r="F149" s="4">
        <v>55</v>
      </c>
      <c r="G149" s="4" t="s">
        <v>30</v>
      </c>
      <c r="H149" s="85">
        <f t="shared" ref="H149" si="369">ROUND(N149*(1+L$5),2)</f>
        <v>9.15</v>
      </c>
      <c r="I149" s="85">
        <f t="shared" ref="I149" si="370">ROUND(O149*(1+L$5),2)</f>
        <v>3.35</v>
      </c>
      <c r="J149" s="85">
        <f t="shared" ref="J149" si="371">ROUND(H149*F149,2)</f>
        <v>503.25</v>
      </c>
      <c r="K149" s="85">
        <f t="shared" ref="K149" si="372">ROUND(F149*I149,2)</f>
        <v>184.25</v>
      </c>
      <c r="L149" s="85">
        <f t="shared" ref="L149" si="373">ROUND(J149+K149,2)</f>
        <v>687.5</v>
      </c>
      <c r="M149" s="42"/>
      <c r="N149" s="141">
        <v>7.32</v>
      </c>
      <c r="O149" s="141">
        <v>2.68</v>
      </c>
    </row>
    <row r="150" spans="2:15" ht="15.6" customHeight="1" x14ac:dyDescent="0.25">
      <c r="B150" s="182" t="s">
        <v>360</v>
      </c>
      <c r="C150" s="180"/>
      <c r="D150" s="180"/>
      <c r="E150" s="180" t="s">
        <v>186</v>
      </c>
      <c r="F150" s="180"/>
      <c r="G150" s="180"/>
      <c r="H150" s="180"/>
      <c r="I150" s="180"/>
      <c r="J150" s="81"/>
      <c r="K150" s="81"/>
      <c r="L150" s="7">
        <f>ROUND(L151+L152+L153,2)</f>
        <v>11611.03</v>
      </c>
      <c r="M150" s="42"/>
      <c r="N150" s="141"/>
      <c r="O150" s="141"/>
    </row>
    <row r="151" spans="2:15" ht="30" customHeight="1" x14ac:dyDescent="0.25">
      <c r="B151" s="4" t="s">
        <v>361</v>
      </c>
      <c r="C151" s="83" t="s">
        <v>27</v>
      </c>
      <c r="D151" s="4">
        <v>74</v>
      </c>
      <c r="E151" s="6" t="s">
        <v>187</v>
      </c>
      <c r="F151" s="4">
        <v>1</v>
      </c>
      <c r="G151" s="4" t="s">
        <v>21</v>
      </c>
      <c r="H151" s="85">
        <f t="shared" ref="H151" si="374">ROUND(N151*(1+L$5),2)</f>
        <v>2367.14</v>
      </c>
      <c r="I151" s="85">
        <f t="shared" ref="I151" si="375">ROUND(O151*(1+L$5),2)</f>
        <v>292.73</v>
      </c>
      <c r="J151" s="85">
        <f t="shared" ref="J151" si="376">ROUND(H151*F151,2)</f>
        <v>2367.14</v>
      </c>
      <c r="K151" s="85">
        <f t="shared" ref="K151" si="377">ROUND(F151*I151,2)</f>
        <v>292.73</v>
      </c>
      <c r="L151" s="85">
        <f t="shared" ref="L151" si="378">ROUND(J151+K151,2)</f>
        <v>2659.87</v>
      </c>
      <c r="M151" s="42"/>
      <c r="N151" s="141">
        <v>1893.71</v>
      </c>
      <c r="O151" s="141">
        <v>234.18</v>
      </c>
    </row>
    <row r="152" spans="2:15" ht="40.9" customHeight="1" x14ac:dyDescent="0.25">
      <c r="B152" s="4" t="s">
        <v>362</v>
      </c>
      <c r="C152" s="83" t="s">
        <v>27</v>
      </c>
      <c r="D152" s="4">
        <v>75</v>
      </c>
      <c r="E152" s="6" t="s">
        <v>188</v>
      </c>
      <c r="F152" s="4">
        <v>3</v>
      </c>
      <c r="G152" s="4" t="s">
        <v>21</v>
      </c>
      <c r="H152" s="85">
        <f t="shared" ref="H152" si="379">ROUND(N152*(1+L$5),2)</f>
        <v>1286.25</v>
      </c>
      <c r="I152" s="85">
        <f t="shared" ref="I152" si="380">ROUND(O152*(1+L$5),2)</f>
        <v>146.36000000000001</v>
      </c>
      <c r="J152" s="85">
        <f t="shared" ref="J152" si="381">ROUND(H152*F152,2)</f>
        <v>3858.75</v>
      </c>
      <c r="K152" s="85">
        <f t="shared" ref="K152" si="382">ROUND(F152*I152,2)</f>
        <v>439.08</v>
      </c>
      <c r="L152" s="85">
        <f t="shared" ref="L152" si="383">ROUND(J152+K152,2)</f>
        <v>4297.83</v>
      </c>
      <c r="M152" s="42"/>
      <c r="N152" s="141">
        <v>1029</v>
      </c>
      <c r="O152" s="141">
        <v>117.09</v>
      </c>
    </row>
    <row r="153" spans="2:15" ht="30" customHeight="1" x14ac:dyDescent="0.25">
      <c r="B153" s="4" t="s">
        <v>363</v>
      </c>
      <c r="C153" s="83" t="s">
        <v>27</v>
      </c>
      <c r="D153" s="4">
        <v>76</v>
      </c>
      <c r="E153" s="6" t="s">
        <v>116</v>
      </c>
      <c r="F153" s="4">
        <v>59</v>
      </c>
      <c r="G153" s="4" t="s">
        <v>21</v>
      </c>
      <c r="H153" s="85">
        <f t="shared" ref="H153" si="384">ROUND(N153*(1+L$5),2)</f>
        <v>69.11</v>
      </c>
      <c r="I153" s="85">
        <f t="shared" ref="I153" si="385">ROUND(O153*(1+L$5),2)</f>
        <v>9.76</v>
      </c>
      <c r="J153" s="85">
        <f t="shared" ref="J153" si="386">ROUND(H153*F153,2)</f>
        <v>4077.49</v>
      </c>
      <c r="K153" s="85">
        <f t="shared" ref="K153" si="387">ROUND(F153*I153,2)</f>
        <v>575.84</v>
      </c>
      <c r="L153" s="85">
        <f t="shared" ref="L153" si="388">ROUND(J153+K153,2)</f>
        <v>4653.33</v>
      </c>
      <c r="M153" s="42"/>
      <c r="N153" s="143">
        <v>55.29</v>
      </c>
      <c r="O153" s="143">
        <v>7.81</v>
      </c>
    </row>
    <row r="154" spans="2:15" ht="16.149999999999999" customHeight="1" x14ac:dyDescent="0.25">
      <c r="B154" s="182" t="s">
        <v>364</v>
      </c>
      <c r="C154" s="180"/>
      <c r="D154" s="180"/>
      <c r="E154" s="180" t="s">
        <v>113</v>
      </c>
      <c r="F154" s="180"/>
      <c r="G154" s="180"/>
      <c r="H154" s="180"/>
      <c r="I154" s="180"/>
      <c r="J154" s="81"/>
      <c r="K154" s="81"/>
      <c r="L154" s="7">
        <f>ROUND(L155+L156,2)</f>
        <v>5786.71</v>
      </c>
      <c r="M154" s="42"/>
      <c r="N154" s="16"/>
      <c r="O154" s="16"/>
    </row>
    <row r="155" spans="2:15" ht="60" x14ac:dyDescent="0.25">
      <c r="B155" s="4" t="s">
        <v>365</v>
      </c>
      <c r="C155" s="83" t="s">
        <v>27</v>
      </c>
      <c r="D155" s="4">
        <v>77</v>
      </c>
      <c r="E155" s="6" t="s">
        <v>114</v>
      </c>
      <c r="F155" s="4">
        <v>1</v>
      </c>
      <c r="G155" s="4" t="s">
        <v>21</v>
      </c>
      <c r="H155" s="85">
        <f t="shared" ref="H155" si="389">ROUND(N155*(1+L$5),2)</f>
        <v>5456.25</v>
      </c>
      <c r="I155" s="85">
        <f t="shared" ref="I155" si="390">ROUND(O155*(1+L$5),2)</f>
        <v>243.94</v>
      </c>
      <c r="J155" s="85">
        <f t="shared" ref="J155" si="391">ROUND(H155*F155,2)</f>
        <v>5456.25</v>
      </c>
      <c r="K155" s="85">
        <f t="shared" ref="K155" si="392">ROUND(F155*I155,2)</f>
        <v>243.94</v>
      </c>
      <c r="L155" s="85">
        <f t="shared" ref="L155" si="393">ROUND(J155+K155,2)</f>
        <v>5700.19</v>
      </c>
      <c r="M155" s="42"/>
      <c r="N155" s="141">
        <v>4365</v>
      </c>
      <c r="O155" s="141">
        <v>195.15</v>
      </c>
    </row>
    <row r="156" spans="2:15" ht="30" x14ac:dyDescent="0.25">
      <c r="B156" s="4" t="s">
        <v>366</v>
      </c>
      <c r="C156" s="83" t="s">
        <v>27</v>
      </c>
      <c r="D156" s="4">
        <v>78</v>
      </c>
      <c r="E156" s="6" t="s">
        <v>221</v>
      </c>
      <c r="F156" s="4">
        <v>2</v>
      </c>
      <c r="G156" s="4" t="s">
        <v>21</v>
      </c>
      <c r="H156" s="85">
        <f t="shared" ref="H156" si="394">ROUND(N156*(1+L$5),2)</f>
        <v>33.5</v>
      </c>
      <c r="I156" s="85">
        <f t="shared" ref="I156" si="395">ROUND(O156*(1+L$5),2)</f>
        <v>9.76</v>
      </c>
      <c r="J156" s="85">
        <f t="shared" ref="J156" si="396">ROUND(H156*F156,2)</f>
        <v>67</v>
      </c>
      <c r="K156" s="85">
        <f t="shared" ref="K156" si="397">ROUND(F156*I156,2)</f>
        <v>19.52</v>
      </c>
      <c r="L156" s="85">
        <f t="shared" ref="L156" si="398">ROUND(J156+K156,2)</f>
        <v>86.52</v>
      </c>
      <c r="M156" s="42"/>
      <c r="N156" s="141">
        <v>26.8</v>
      </c>
      <c r="O156" s="141">
        <v>7.81</v>
      </c>
    </row>
    <row r="157" spans="2:15" x14ac:dyDescent="0.25">
      <c r="B157" s="182" t="s">
        <v>367</v>
      </c>
      <c r="C157" s="180"/>
      <c r="D157" s="180"/>
      <c r="E157" s="180" t="s">
        <v>115</v>
      </c>
      <c r="F157" s="180"/>
      <c r="G157" s="180"/>
      <c r="H157" s="180"/>
      <c r="I157" s="180"/>
      <c r="J157" s="34"/>
      <c r="K157" s="34"/>
      <c r="L157" s="7">
        <f>ROUND(L158+L160+L159,2)</f>
        <v>5785.64</v>
      </c>
      <c r="M157" s="42"/>
      <c r="N157" s="16"/>
      <c r="O157" s="16"/>
    </row>
    <row r="158" spans="2:15" ht="45" x14ac:dyDescent="0.25">
      <c r="B158" s="4" t="s">
        <v>368</v>
      </c>
      <c r="C158" s="83" t="s">
        <v>27</v>
      </c>
      <c r="D158" s="4">
        <v>79</v>
      </c>
      <c r="E158" s="6" t="s">
        <v>222</v>
      </c>
      <c r="F158" s="4">
        <v>44</v>
      </c>
      <c r="G158" s="4" t="s">
        <v>21</v>
      </c>
      <c r="H158" s="85">
        <f t="shared" ref="H158" si="399">ROUND(N158*(1+L$5),2)</f>
        <v>74.36</v>
      </c>
      <c r="I158" s="85">
        <f t="shared" ref="I158" si="400">ROUND(O158*(1+L$5),2)</f>
        <v>17.09</v>
      </c>
      <c r="J158" s="85">
        <f t="shared" ref="J158" si="401">ROUND(H158*F158,2)</f>
        <v>3271.84</v>
      </c>
      <c r="K158" s="85">
        <f t="shared" ref="K158" si="402">ROUND(F158*I158,2)</f>
        <v>751.96</v>
      </c>
      <c r="L158" s="85">
        <f t="shared" ref="L158" si="403">ROUND(J158+K158,2)</f>
        <v>4023.8</v>
      </c>
      <c r="M158" s="42"/>
      <c r="N158" s="141">
        <v>59.49</v>
      </c>
      <c r="O158" s="141">
        <v>13.67</v>
      </c>
    </row>
    <row r="159" spans="2:15" ht="30" x14ac:dyDescent="0.25">
      <c r="B159" s="4" t="s">
        <v>369</v>
      </c>
      <c r="C159" s="83" t="s">
        <v>27</v>
      </c>
      <c r="D159" s="4">
        <v>80</v>
      </c>
      <c r="E159" s="6" t="s">
        <v>198</v>
      </c>
      <c r="F159" s="4">
        <v>20</v>
      </c>
      <c r="G159" s="4" t="s">
        <v>21</v>
      </c>
      <c r="H159" s="85">
        <f t="shared" ref="H159" si="404">ROUND(N159*(1+L$5),2)</f>
        <v>51.86</v>
      </c>
      <c r="I159" s="85">
        <f t="shared" ref="I159" si="405">ROUND(O159*(1+L$5),2)</f>
        <v>12.2</v>
      </c>
      <c r="J159" s="85">
        <f t="shared" ref="J159" si="406">ROUND(H159*F159,2)</f>
        <v>1037.2</v>
      </c>
      <c r="K159" s="85">
        <f t="shared" ref="K159" si="407">ROUND(F159*I159,2)</f>
        <v>244</v>
      </c>
      <c r="L159" s="85">
        <f t="shared" ref="L159" si="408">ROUND(J159+K159,2)</f>
        <v>1281.2</v>
      </c>
      <c r="M159" s="42"/>
      <c r="N159" s="141">
        <v>41.49</v>
      </c>
      <c r="O159" s="141">
        <v>9.76</v>
      </c>
    </row>
    <row r="160" spans="2:15" ht="42.6" customHeight="1" x14ac:dyDescent="0.25">
      <c r="B160" s="4" t="s">
        <v>370</v>
      </c>
      <c r="C160" s="83" t="s">
        <v>27</v>
      </c>
      <c r="D160" s="4">
        <v>81</v>
      </c>
      <c r="E160" s="6" t="s">
        <v>223</v>
      </c>
      <c r="F160" s="4">
        <v>64</v>
      </c>
      <c r="G160" s="4" t="s">
        <v>21</v>
      </c>
      <c r="H160" s="85">
        <f t="shared" ref="H160" si="409">ROUND(N160*(1+L$5),2)</f>
        <v>2.63</v>
      </c>
      <c r="I160" s="85">
        <f t="shared" ref="I160" si="410">ROUND(O160*(1+L$5),2)</f>
        <v>4.88</v>
      </c>
      <c r="J160" s="85">
        <f t="shared" ref="J160" si="411">ROUND(H160*F160,2)</f>
        <v>168.32</v>
      </c>
      <c r="K160" s="85">
        <f t="shared" ref="K160" si="412">ROUND(F160*I160,2)</f>
        <v>312.32</v>
      </c>
      <c r="L160" s="85">
        <f t="shared" ref="L160" si="413">ROUND(J160+K160,2)</f>
        <v>480.64</v>
      </c>
      <c r="M160" s="42"/>
      <c r="N160" s="141">
        <v>2.1</v>
      </c>
      <c r="O160" s="141">
        <v>3.9</v>
      </c>
    </row>
    <row r="161" spans="2:15" x14ac:dyDescent="0.25">
      <c r="B161" s="182" t="s">
        <v>422</v>
      </c>
      <c r="C161" s="180"/>
      <c r="D161" s="180"/>
      <c r="E161" s="180" t="s">
        <v>428</v>
      </c>
      <c r="F161" s="180"/>
      <c r="G161" s="180"/>
      <c r="H161" s="180"/>
      <c r="I161" s="180"/>
      <c r="J161" s="86"/>
      <c r="K161" s="86"/>
      <c r="L161" s="7">
        <f>ROUND(L162,2)</f>
        <v>3269</v>
      </c>
      <c r="M161" s="42"/>
      <c r="N161" s="16"/>
      <c r="O161" s="128"/>
    </row>
    <row r="162" spans="2:15" ht="60" x14ac:dyDescent="0.25">
      <c r="B162" s="4" t="s">
        <v>423</v>
      </c>
      <c r="C162" s="87" t="s">
        <v>27</v>
      </c>
      <c r="D162" s="4">
        <v>82</v>
      </c>
      <c r="E162" s="6" t="s">
        <v>121</v>
      </c>
      <c r="F162" s="4">
        <v>1</v>
      </c>
      <c r="G162" s="4" t="s">
        <v>424</v>
      </c>
      <c r="H162" s="89">
        <f t="shared" ref="H162" si="414">ROUND(N162*(1+L$5),2)</f>
        <v>3269</v>
      </c>
      <c r="I162" s="89">
        <f t="shared" ref="I162" si="415">ROUND(O162*(1+L$5),2)</f>
        <v>0</v>
      </c>
      <c r="J162" s="89">
        <f t="shared" ref="J162" si="416">ROUND(H162*F162,2)</f>
        <v>3269</v>
      </c>
      <c r="K162" s="89">
        <f t="shared" ref="K162" si="417">ROUND(F162*I162,2)</f>
        <v>0</v>
      </c>
      <c r="L162" s="89">
        <f t="shared" ref="L162" si="418">ROUND(J162+K162,2)</f>
        <v>3269</v>
      </c>
      <c r="M162" s="42"/>
      <c r="N162" s="134">
        <v>2615.1999999999998</v>
      </c>
      <c r="O162" s="131"/>
    </row>
    <row r="163" spans="2:15" ht="15" customHeight="1" x14ac:dyDescent="0.25">
      <c r="B163" s="183">
        <v>6</v>
      </c>
      <c r="C163" s="181"/>
      <c r="D163" s="181"/>
      <c r="E163" s="181" t="s">
        <v>382</v>
      </c>
      <c r="F163" s="181"/>
      <c r="G163" s="181"/>
      <c r="H163" s="181"/>
      <c r="I163" s="181"/>
      <c r="J163" s="82"/>
      <c r="K163" s="82"/>
      <c r="L163" s="5">
        <f>ROUND(L164,2)</f>
        <v>23063.25</v>
      </c>
      <c r="M163" s="42"/>
      <c r="N163" s="16"/>
      <c r="O163" s="128"/>
    </row>
    <row r="164" spans="2:15" ht="14.25" customHeight="1" x14ac:dyDescent="0.25">
      <c r="B164" s="182" t="s">
        <v>105</v>
      </c>
      <c r="C164" s="180"/>
      <c r="D164" s="180"/>
      <c r="E164" s="180" t="s">
        <v>383</v>
      </c>
      <c r="F164" s="180"/>
      <c r="G164" s="180"/>
      <c r="H164" s="180"/>
      <c r="I164" s="180"/>
      <c r="J164" s="2"/>
      <c r="K164" s="2"/>
      <c r="L164" s="3">
        <f>ROUND(L165+L166+L167+L168+L169,2)</f>
        <v>23063.25</v>
      </c>
      <c r="M164" s="42"/>
      <c r="N164" s="16"/>
      <c r="O164" s="128"/>
    </row>
    <row r="165" spans="2:15" ht="15.75" customHeight="1" x14ac:dyDescent="0.25">
      <c r="B165" s="4" t="s">
        <v>106</v>
      </c>
      <c r="C165" s="83" t="s">
        <v>29</v>
      </c>
      <c r="D165" s="4">
        <v>96977</v>
      </c>
      <c r="E165" s="84" t="s">
        <v>384</v>
      </c>
      <c r="F165" s="4">
        <v>300</v>
      </c>
      <c r="G165" s="4" t="s">
        <v>30</v>
      </c>
      <c r="H165" s="85">
        <f>ROUND(N165*(1+L$5),2)</f>
        <v>65.260000000000005</v>
      </c>
      <c r="I165" s="85">
        <f>ROUND(O165*(1+L$5),2)</f>
        <v>1.2</v>
      </c>
      <c r="J165" s="85">
        <f>ROUND(H165*F165,2)</f>
        <v>19578</v>
      </c>
      <c r="K165" s="85">
        <f>ROUND(F165*I165,2)</f>
        <v>360</v>
      </c>
      <c r="L165" s="85">
        <f>ROUND(J165+K165,2)</f>
        <v>19938</v>
      </c>
      <c r="M165" s="42"/>
      <c r="N165" s="141">
        <v>52.21</v>
      </c>
      <c r="O165" s="141">
        <v>0.96</v>
      </c>
    </row>
    <row r="166" spans="2:15" ht="42.6" customHeight="1" x14ac:dyDescent="0.25">
      <c r="B166" s="4" t="s">
        <v>385</v>
      </c>
      <c r="C166" s="83" t="s">
        <v>29</v>
      </c>
      <c r="D166" s="4">
        <v>90105</v>
      </c>
      <c r="E166" s="84" t="s">
        <v>386</v>
      </c>
      <c r="F166" s="4">
        <v>75</v>
      </c>
      <c r="G166" s="4" t="s">
        <v>244</v>
      </c>
      <c r="H166" s="85">
        <f>ROUND(N166*(1+L$5),2)</f>
        <v>7.28</v>
      </c>
      <c r="I166" s="85">
        <f>ROUND(O166*(1+L$5),2)</f>
        <v>3.08</v>
      </c>
      <c r="J166" s="85">
        <f>ROUND(H166*F166,2)</f>
        <v>546</v>
      </c>
      <c r="K166" s="85">
        <f>ROUND(F166*I166,2)</f>
        <v>231</v>
      </c>
      <c r="L166" s="85">
        <f>ROUND(J166+K166,2)</f>
        <v>777</v>
      </c>
      <c r="M166" s="42"/>
      <c r="N166" s="141">
        <v>5.82</v>
      </c>
      <c r="O166" s="141">
        <v>2.46</v>
      </c>
    </row>
    <row r="167" spans="2:15" ht="43.5" customHeight="1" x14ac:dyDescent="0.25">
      <c r="B167" s="4" t="s">
        <v>388</v>
      </c>
      <c r="C167" s="83" t="s">
        <v>29</v>
      </c>
      <c r="D167" s="4">
        <v>93378</v>
      </c>
      <c r="E167" s="84" t="s">
        <v>389</v>
      </c>
      <c r="F167" s="4">
        <v>75</v>
      </c>
      <c r="G167" s="4" t="s">
        <v>244</v>
      </c>
      <c r="H167" s="85">
        <f>ROUND(N167*(1+L$5),2)</f>
        <v>15.71</v>
      </c>
      <c r="I167" s="85">
        <f>ROUND(O167*(1+L$5),2)</f>
        <v>12.99</v>
      </c>
      <c r="J167" s="85">
        <f>ROUND(H167*F167,2)</f>
        <v>1178.25</v>
      </c>
      <c r="K167" s="85">
        <f>ROUND(F167*I167,2)</f>
        <v>974.25</v>
      </c>
      <c r="L167" s="85">
        <f>ROUND(J167+K167,2)</f>
        <v>2152.5</v>
      </c>
      <c r="M167" s="42"/>
      <c r="N167" s="141">
        <v>12.57</v>
      </c>
      <c r="O167" s="141">
        <v>10.39</v>
      </c>
    </row>
    <row r="168" spans="2:15" ht="30.75" customHeight="1" x14ac:dyDescent="0.25">
      <c r="B168" s="4" t="s">
        <v>390</v>
      </c>
      <c r="C168" s="83" t="s">
        <v>29</v>
      </c>
      <c r="D168" s="4">
        <v>98111</v>
      </c>
      <c r="E168" s="84" t="s">
        <v>391</v>
      </c>
      <c r="F168" s="4">
        <v>1</v>
      </c>
      <c r="G168" s="4" t="s">
        <v>21</v>
      </c>
      <c r="H168" s="85">
        <f>ROUND(N168*(1+L$5),2)</f>
        <v>65.59</v>
      </c>
      <c r="I168" s="85">
        <f>ROUND(O168*(1+L$5),2)</f>
        <v>5.51</v>
      </c>
      <c r="J168" s="85">
        <f>ROUND(H168*F168,2)</f>
        <v>65.59</v>
      </c>
      <c r="K168" s="85">
        <f>ROUND(F168*I168,2)</f>
        <v>5.51</v>
      </c>
      <c r="L168" s="85">
        <f>ROUND(J168+K168,2)</f>
        <v>71.099999999999994</v>
      </c>
      <c r="M168" s="42"/>
      <c r="N168" s="141">
        <v>52.47</v>
      </c>
      <c r="O168" s="141">
        <v>4.41</v>
      </c>
    </row>
    <row r="169" spans="2:15" ht="19.5" customHeight="1" x14ac:dyDescent="0.25">
      <c r="B169" s="4" t="s">
        <v>392</v>
      </c>
      <c r="C169" s="83" t="s">
        <v>29</v>
      </c>
      <c r="D169" s="4">
        <v>96985</v>
      </c>
      <c r="E169" s="84" t="s">
        <v>407</v>
      </c>
      <c r="F169" s="4">
        <v>1</v>
      </c>
      <c r="G169" s="4" t="s">
        <v>21</v>
      </c>
      <c r="H169" s="85">
        <f>ROUND(N169*(1+L$5),2)</f>
        <v>115.45</v>
      </c>
      <c r="I169" s="85">
        <f>ROUND(O169*(1+L$5),2)</f>
        <v>9.1999999999999993</v>
      </c>
      <c r="J169" s="85">
        <f>ROUND(H169*F169,2)</f>
        <v>115.45</v>
      </c>
      <c r="K169" s="85">
        <f>ROUND(F169*I169,2)</f>
        <v>9.1999999999999993</v>
      </c>
      <c r="L169" s="85">
        <f>ROUND(J169+K169,2)</f>
        <v>124.65</v>
      </c>
      <c r="M169" s="42"/>
      <c r="N169" s="141">
        <v>92.36</v>
      </c>
      <c r="O169" s="141">
        <v>7.36</v>
      </c>
    </row>
    <row r="170" spans="2:15" ht="13.15" customHeight="1" x14ac:dyDescent="0.25">
      <c r="B170" s="183">
        <v>7</v>
      </c>
      <c r="C170" s="181"/>
      <c r="D170" s="181"/>
      <c r="E170" s="181" t="s">
        <v>425</v>
      </c>
      <c r="F170" s="181"/>
      <c r="G170" s="181"/>
      <c r="H170" s="181"/>
      <c r="I170" s="181"/>
      <c r="J170" s="35"/>
      <c r="K170" s="35"/>
      <c r="L170" s="5">
        <f>ROUND(L171,2)</f>
        <v>4945.3</v>
      </c>
      <c r="M170" s="45"/>
      <c r="N170" s="16"/>
      <c r="O170" s="16"/>
    </row>
    <row r="171" spans="2:15" x14ac:dyDescent="0.25">
      <c r="B171" s="182" t="s">
        <v>417</v>
      </c>
      <c r="C171" s="180"/>
      <c r="D171" s="180"/>
      <c r="E171" s="180" t="s">
        <v>426</v>
      </c>
      <c r="F171" s="180"/>
      <c r="G171" s="180"/>
      <c r="H171" s="180"/>
      <c r="I171" s="180"/>
      <c r="J171" s="2"/>
      <c r="K171" s="2"/>
      <c r="L171" s="3">
        <f>ROUND(L172+L173+L174,2)</f>
        <v>4945.3</v>
      </c>
      <c r="M171" s="42"/>
      <c r="N171" s="132"/>
      <c r="O171" s="132"/>
    </row>
    <row r="172" spans="2:15" ht="30" x14ac:dyDescent="0.25">
      <c r="B172" s="4" t="s">
        <v>418</v>
      </c>
      <c r="C172" s="83" t="s">
        <v>29</v>
      </c>
      <c r="D172" s="4">
        <v>91795</v>
      </c>
      <c r="E172" s="84" t="s">
        <v>421</v>
      </c>
      <c r="F172" s="4">
        <v>30</v>
      </c>
      <c r="G172" s="4" t="s">
        <v>30</v>
      </c>
      <c r="H172" s="85">
        <f>ROUND(N172*(1+L$5),2)</f>
        <v>68.739999999999995</v>
      </c>
      <c r="I172" s="85">
        <f>ROUND(O172*(1+L$5),2)</f>
        <v>23.13</v>
      </c>
      <c r="J172" s="85">
        <f>ROUND(H172*F172,2)</f>
        <v>2062.1999999999998</v>
      </c>
      <c r="K172" s="85">
        <f>ROUND(F172*I172,2)</f>
        <v>693.9</v>
      </c>
      <c r="L172" s="85">
        <f>ROUND(J172+K172,2)</f>
        <v>2756.1</v>
      </c>
      <c r="M172" s="42"/>
      <c r="N172" s="134">
        <v>54.99</v>
      </c>
      <c r="O172" s="134">
        <v>18.5</v>
      </c>
    </row>
    <row r="173" spans="2:15" ht="30" x14ac:dyDescent="0.25">
      <c r="B173" s="4" t="s">
        <v>419</v>
      </c>
      <c r="C173" s="83" t="s">
        <v>29</v>
      </c>
      <c r="D173" s="4">
        <v>91792</v>
      </c>
      <c r="E173" s="84" t="s">
        <v>420</v>
      </c>
      <c r="F173" s="4">
        <v>25</v>
      </c>
      <c r="G173" s="4" t="s">
        <v>30</v>
      </c>
      <c r="H173" s="85">
        <f>ROUND(N173*(1+L$5),2)</f>
        <v>35.9</v>
      </c>
      <c r="I173" s="85">
        <f>ROUND(O173*(1+L$5),2)</f>
        <v>31.68</v>
      </c>
      <c r="J173" s="85">
        <f>ROUND(H173*F173,2)</f>
        <v>897.5</v>
      </c>
      <c r="K173" s="85">
        <f>ROUND(F173*I173,2)</f>
        <v>792</v>
      </c>
      <c r="L173" s="85">
        <f>ROUND(J173+K173,2)</f>
        <v>1689.5</v>
      </c>
      <c r="M173" s="42"/>
      <c r="N173" s="134">
        <v>28.72</v>
      </c>
      <c r="O173" s="134">
        <v>25.34</v>
      </c>
    </row>
    <row r="174" spans="2:15" ht="30" x14ac:dyDescent="0.25">
      <c r="B174" s="4" t="s">
        <v>427</v>
      </c>
      <c r="C174" s="87" t="s">
        <v>29</v>
      </c>
      <c r="D174" s="4">
        <v>91785</v>
      </c>
      <c r="E174" s="88" t="s">
        <v>429</v>
      </c>
      <c r="F174" s="4">
        <v>10</v>
      </c>
      <c r="G174" s="4" t="s">
        <v>30</v>
      </c>
      <c r="H174" s="89">
        <f>ROUND(N174*(1+L$5),2)</f>
        <v>24.84</v>
      </c>
      <c r="I174" s="89">
        <f>ROUND(O174*(1+L$5),2)</f>
        <v>25.13</v>
      </c>
      <c r="J174" s="89">
        <f>ROUND(H174*F174,2)</f>
        <v>248.4</v>
      </c>
      <c r="K174" s="89">
        <f>ROUND(F174*I174,2)</f>
        <v>251.3</v>
      </c>
      <c r="L174" s="89">
        <f>ROUND(J174+K174,2)</f>
        <v>499.7</v>
      </c>
      <c r="M174" s="42"/>
      <c r="N174" s="134">
        <v>19.87</v>
      </c>
      <c r="O174" s="134">
        <v>20.100000000000001</v>
      </c>
    </row>
    <row r="175" spans="2:15" x14ac:dyDescent="0.25">
      <c r="B175" s="183">
        <v>8</v>
      </c>
      <c r="C175" s="181"/>
      <c r="D175" s="181"/>
      <c r="E175" s="181" t="s">
        <v>194</v>
      </c>
      <c r="F175" s="181"/>
      <c r="G175" s="181"/>
      <c r="H175" s="181"/>
      <c r="I175" s="181"/>
      <c r="J175" s="82"/>
      <c r="K175" s="82"/>
      <c r="L175" s="5">
        <f>ROUND(L176+L178+L180,2)</f>
        <v>66728.61</v>
      </c>
      <c r="M175" s="45"/>
      <c r="N175" s="16"/>
      <c r="O175" s="16"/>
    </row>
    <row r="176" spans="2:15" x14ac:dyDescent="0.25">
      <c r="B176" s="182" t="s">
        <v>371</v>
      </c>
      <c r="C176" s="180"/>
      <c r="D176" s="180"/>
      <c r="E176" s="180" t="s">
        <v>107</v>
      </c>
      <c r="F176" s="180"/>
      <c r="G176" s="180"/>
      <c r="H176" s="180"/>
      <c r="I176" s="180"/>
      <c r="J176" s="2"/>
      <c r="K176" s="2"/>
      <c r="L176" s="3">
        <f>ROUND(L177,2)</f>
        <v>63344.25</v>
      </c>
      <c r="M176" s="42"/>
      <c r="N176" s="16"/>
      <c r="O176" s="16"/>
    </row>
    <row r="177" spans="2:15" ht="30" x14ac:dyDescent="0.25">
      <c r="B177" s="4" t="s">
        <v>372</v>
      </c>
      <c r="C177" s="83" t="s">
        <v>29</v>
      </c>
      <c r="D177" s="4">
        <v>96114</v>
      </c>
      <c r="E177" s="84" t="s">
        <v>414</v>
      </c>
      <c r="F177" s="4">
        <v>594.66999999999996</v>
      </c>
      <c r="G177" s="4" t="s">
        <v>200</v>
      </c>
      <c r="H177" s="85">
        <f>ROUND(N177*(1+L$5),2)</f>
        <v>93.91</v>
      </c>
      <c r="I177" s="85">
        <f>ROUND(O177*(1+L$5),2)</f>
        <v>12.61</v>
      </c>
      <c r="J177" s="85">
        <f>ROUND(H177*F177,2)</f>
        <v>55845.46</v>
      </c>
      <c r="K177" s="85">
        <f>ROUND(F177*I177,2)</f>
        <v>7498.79</v>
      </c>
      <c r="L177" s="85">
        <f>ROUND(J177+K177,2)</f>
        <v>63344.25</v>
      </c>
      <c r="M177" s="42"/>
      <c r="N177" s="141">
        <v>75.13</v>
      </c>
      <c r="O177" s="141">
        <v>10.09</v>
      </c>
    </row>
    <row r="178" spans="2:15" x14ac:dyDescent="0.25">
      <c r="B178" s="182" t="s">
        <v>373</v>
      </c>
      <c r="C178" s="180"/>
      <c r="D178" s="180"/>
      <c r="E178" s="180" t="s">
        <v>108</v>
      </c>
      <c r="F178" s="180"/>
      <c r="G178" s="180"/>
      <c r="H178" s="180"/>
      <c r="I178" s="180"/>
      <c r="J178" s="2"/>
      <c r="K178" s="2"/>
      <c r="L178" s="3">
        <f>ROUND(L179,2)</f>
        <v>2246.86</v>
      </c>
      <c r="M178" s="42"/>
      <c r="N178" s="130"/>
      <c r="O178" s="130"/>
    </row>
    <row r="179" spans="2:15" ht="30" customHeight="1" x14ac:dyDescent="0.25">
      <c r="B179" s="4" t="s">
        <v>374</v>
      </c>
      <c r="C179" s="83" t="s">
        <v>29</v>
      </c>
      <c r="D179" s="4">
        <v>96359</v>
      </c>
      <c r="E179" s="84" t="s">
        <v>133</v>
      </c>
      <c r="F179" s="4">
        <v>14.67</v>
      </c>
      <c r="G179" s="4" t="s">
        <v>200</v>
      </c>
      <c r="H179" s="85">
        <f>ROUND(N179*(1+L$5),2)</f>
        <v>138.47999999999999</v>
      </c>
      <c r="I179" s="85">
        <f>ROUND(O179*(1+L$5),2)</f>
        <v>14.68</v>
      </c>
      <c r="J179" s="85">
        <f>ROUND(H179*F179,2)</f>
        <v>2031.5</v>
      </c>
      <c r="K179" s="85">
        <f>ROUND(F179*I179,2)</f>
        <v>215.36</v>
      </c>
      <c r="L179" s="85">
        <f>ROUND(J179+K179,2)</f>
        <v>2246.86</v>
      </c>
      <c r="M179" s="42"/>
      <c r="N179" s="134">
        <v>110.78</v>
      </c>
      <c r="O179" s="134">
        <v>11.74</v>
      </c>
    </row>
    <row r="180" spans="2:15" x14ac:dyDescent="0.25">
      <c r="B180" s="182" t="s">
        <v>375</v>
      </c>
      <c r="C180" s="180"/>
      <c r="D180" s="180"/>
      <c r="E180" s="180" t="s">
        <v>110</v>
      </c>
      <c r="F180" s="180"/>
      <c r="G180" s="180"/>
      <c r="H180" s="180"/>
      <c r="I180" s="180"/>
      <c r="J180" s="2"/>
      <c r="K180" s="2"/>
      <c r="L180" s="3">
        <f>ROUND(L181,2)</f>
        <v>1137.5</v>
      </c>
      <c r="M180" s="42"/>
      <c r="N180" s="130"/>
      <c r="O180" s="130"/>
    </row>
    <row r="181" spans="2:15" ht="48" customHeight="1" x14ac:dyDescent="0.25">
      <c r="B181" s="4" t="s">
        <v>376</v>
      </c>
      <c r="C181" s="83" t="s">
        <v>29</v>
      </c>
      <c r="D181" s="4">
        <v>90843</v>
      </c>
      <c r="E181" s="84" t="s">
        <v>109</v>
      </c>
      <c r="F181" s="4">
        <v>1</v>
      </c>
      <c r="G181" s="4" t="s">
        <v>21</v>
      </c>
      <c r="H181" s="85">
        <f>ROUND(N181*(1+L$5),2)</f>
        <v>937.5</v>
      </c>
      <c r="I181" s="85">
        <f>ROUND(O181*(1+L$5),2)</f>
        <v>200</v>
      </c>
      <c r="J181" s="85">
        <f>ROUND(H181*F181,2)</f>
        <v>937.5</v>
      </c>
      <c r="K181" s="85">
        <f>ROUND(F181*I181,2)</f>
        <v>200</v>
      </c>
      <c r="L181" s="85">
        <f>ROUND(J181+K181,2)</f>
        <v>1137.5</v>
      </c>
      <c r="M181" s="42"/>
      <c r="N181" s="134">
        <v>750</v>
      </c>
      <c r="O181" s="134">
        <v>160</v>
      </c>
    </row>
    <row r="182" spans="2:15" x14ac:dyDescent="0.25">
      <c r="B182" s="183">
        <v>9</v>
      </c>
      <c r="C182" s="181"/>
      <c r="D182" s="181"/>
      <c r="E182" s="181" t="s">
        <v>117</v>
      </c>
      <c r="F182" s="181"/>
      <c r="G182" s="181"/>
      <c r="H182" s="181"/>
      <c r="I182" s="181"/>
      <c r="J182" s="82"/>
      <c r="K182" s="82"/>
      <c r="L182" s="5">
        <f>ROUND(L183+L186+L188,2)</f>
        <v>15186.65</v>
      </c>
      <c r="M182" s="45"/>
      <c r="N182" s="16"/>
      <c r="O182" s="16"/>
    </row>
    <row r="183" spans="2:15" x14ac:dyDescent="0.25">
      <c r="B183" s="182" t="s">
        <v>393</v>
      </c>
      <c r="C183" s="180"/>
      <c r="D183" s="180"/>
      <c r="E183" s="180" t="s">
        <v>119</v>
      </c>
      <c r="F183" s="180"/>
      <c r="G183" s="180"/>
      <c r="H183" s="180"/>
      <c r="I183" s="180"/>
      <c r="J183" s="2"/>
      <c r="K183" s="2"/>
      <c r="L183" s="3">
        <f>ROUND(L184+L185,2)</f>
        <v>2461.5</v>
      </c>
      <c r="M183" s="42"/>
      <c r="N183" s="16"/>
      <c r="O183" s="16"/>
    </row>
    <row r="184" spans="2:15" ht="30" x14ac:dyDescent="0.25">
      <c r="B184" s="4" t="s">
        <v>394</v>
      </c>
      <c r="C184" s="83" t="s">
        <v>27</v>
      </c>
      <c r="D184" s="4">
        <v>83</v>
      </c>
      <c r="E184" s="84" t="s">
        <v>220</v>
      </c>
      <c r="F184" s="4">
        <v>64</v>
      </c>
      <c r="G184" s="4" t="s">
        <v>21</v>
      </c>
      <c r="H184" s="85">
        <f>ROUND(N184*(1+L$5),2)</f>
        <v>0</v>
      </c>
      <c r="I184" s="85">
        <f>ROUND(O184*(1+L$5),2)</f>
        <v>31.71</v>
      </c>
      <c r="J184" s="85">
        <f>ROUND(H184*F184,2)</f>
        <v>0</v>
      </c>
      <c r="K184" s="85">
        <f>ROUND(F184*I184,2)</f>
        <v>2029.44</v>
      </c>
      <c r="L184" s="85">
        <f>ROUND(J184+K184,2)</f>
        <v>2029.44</v>
      </c>
      <c r="M184" s="42"/>
      <c r="N184" s="130"/>
      <c r="O184" s="138">
        <v>25.37</v>
      </c>
    </row>
    <row r="185" spans="2:15" ht="30" x14ac:dyDescent="0.25">
      <c r="B185" s="4" t="s">
        <v>395</v>
      </c>
      <c r="C185" s="83" t="s">
        <v>27</v>
      </c>
      <c r="D185" s="4">
        <v>84</v>
      </c>
      <c r="E185" s="84" t="s">
        <v>169</v>
      </c>
      <c r="F185" s="4">
        <v>379</v>
      </c>
      <c r="G185" s="4" t="s">
        <v>21</v>
      </c>
      <c r="H185" s="85">
        <f>ROUND(N185*(1+L$5),2)</f>
        <v>0.63</v>
      </c>
      <c r="I185" s="85">
        <f>ROUND(O185*(1+L$5),2)</f>
        <v>0.51</v>
      </c>
      <c r="J185" s="85">
        <f>ROUND(H185*F185,2)</f>
        <v>238.77</v>
      </c>
      <c r="K185" s="85">
        <f>ROUND(F185*I185,2)</f>
        <v>193.29</v>
      </c>
      <c r="L185" s="85">
        <f>ROUND(J185+K185,2)</f>
        <v>432.06</v>
      </c>
      <c r="M185" s="42"/>
      <c r="N185" s="134">
        <v>0.5</v>
      </c>
      <c r="O185" s="134">
        <v>0.41</v>
      </c>
    </row>
    <row r="186" spans="2:15" x14ac:dyDescent="0.25">
      <c r="B186" s="182" t="s">
        <v>396</v>
      </c>
      <c r="C186" s="180"/>
      <c r="D186" s="180"/>
      <c r="E186" s="180" t="s">
        <v>404</v>
      </c>
      <c r="F186" s="180"/>
      <c r="G186" s="180"/>
      <c r="H186" s="180"/>
      <c r="I186" s="180"/>
      <c r="J186" s="2"/>
      <c r="K186" s="2"/>
      <c r="L186" s="3">
        <f>ROUND(L187,2)</f>
        <v>10045.52</v>
      </c>
      <c r="M186" s="42"/>
      <c r="N186" s="130"/>
      <c r="O186" s="130"/>
    </row>
    <row r="187" spans="2:15" ht="34.15" customHeight="1" x14ac:dyDescent="0.25">
      <c r="B187" s="4" t="s">
        <v>397</v>
      </c>
      <c r="C187" s="83" t="s">
        <v>29</v>
      </c>
      <c r="D187" s="4">
        <v>101862</v>
      </c>
      <c r="E187" s="84" t="s">
        <v>199</v>
      </c>
      <c r="F187" s="4">
        <v>310.43</v>
      </c>
      <c r="G187" s="4" t="s">
        <v>200</v>
      </c>
      <c r="H187" s="85">
        <f>ROUND(N187*(1+L$5),2)</f>
        <v>13.86</v>
      </c>
      <c r="I187" s="85">
        <f>ROUND(O187*(1+L$5),2)</f>
        <v>18.5</v>
      </c>
      <c r="J187" s="85">
        <f>ROUND(H187*F187,2)</f>
        <v>4302.5600000000004</v>
      </c>
      <c r="K187" s="85">
        <f>ROUND(F187*I187,2)</f>
        <v>5742.96</v>
      </c>
      <c r="L187" s="85">
        <f>ROUND(J187+K187,2)</f>
        <v>10045.52</v>
      </c>
      <c r="M187" s="42"/>
      <c r="N187" s="134">
        <v>11.09</v>
      </c>
      <c r="O187" s="134">
        <v>14.8</v>
      </c>
    </row>
    <row r="188" spans="2:15" x14ac:dyDescent="0.25">
      <c r="B188" s="182" t="s">
        <v>398</v>
      </c>
      <c r="C188" s="180"/>
      <c r="D188" s="180"/>
      <c r="E188" s="180" t="s">
        <v>118</v>
      </c>
      <c r="F188" s="180"/>
      <c r="G188" s="180"/>
      <c r="H188" s="180"/>
      <c r="I188" s="180"/>
      <c r="J188" s="2"/>
      <c r="K188" s="2"/>
      <c r="L188" s="3">
        <f>ROUND(L189,2)</f>
        <v>2679.63</v>
      </c>
      <c r="M188" s="42"/>
      <c r="N188" s="130"/>
      <c r="O188" s="130"/>
    </row>
    <row r="189" spans="2:15" x14ac:dyDescent="0.25">
      <c r="B189" s="4" t="s">
        <v>399</v>
      </c>
      <c r="C189" s="83" t="s">
        <v>27</v>
      </c>
      <c r="D189" s="4">
        <v>85</v>
      </c>
      <c r="E189" s="84" t="s">
        <v>214</v>
      </c>
      <c r="F189" s="4">
        <v>3391.94</v>
      </c>
      <c r="G189" s="4" t="s">
        <v>200</v>
      </c>
      <c r="H189" s="85">
        <f>ROUND(N189*(1+L$5),2)</f>
        <v>0.15</v>
      </c>
      <c r="I189" s="85">
        <f>ROUND(O189*(1+L$5),2)</f>
        <v>0.64</v>
      </c>
      <c r="J189" s="85">
        <f>ROUND(H189*F189,2)</f>
        <v>508.79</v>
      </c>
      <c r="K189" s="85">
        <f>ROUND(F189*I189,2)</f>
        <v>2170.84</v>
      </c>
      <c r="L189" s="85">
        <f>ROUND(J189+K189,2)</f>
        <v>2679.63</v>
      </c>
      <c r="M189" s="42"/>
      <c r="N189" s="134">
        <v>0.12</v>
      </c>
      <c r="O189" s="134">
        <v>0.51</v>
      </c>
    </row>
    <row r="190" spans="2:15" x14ac:dyDescent="0.25">
      <c r="B190" s="39"/>
      <c r="C190" s="40"/>
      <c r="D190" s="40"/>
      <c r="E190" s="40"/>
      <c r="F190" s="40"/>
      <c r="G190" s="40"/>
      <c r="H190" s="40"/>
      <c r="I190" s="40"/>
      <c r="J190" s="40"/>
      <c r="K190" s="40"/>
      <c r="L190" s="41"/>
      <c r="N190" s="16"/>
      <c r="O190" s="16"/>
    </row>
    <row r="191" spans="2:15" x14ac:dyDescent="0.25">
      <c r="B191" s="46"/>
      <c r="C191" s="47"/>
      <c r="D191" s="47"/>
      <c r="E191" s="47"/>
      <c r="F191" s="47"/>
      <c r="G191" s="47"/>
      <c r="H191" s="47"/>
      <c r="I191" s="47"/>
      <c r="J191" s="91">
        <f>(L191*100%)/L193</f>
        <v>0.77124257697251175</v>
      </c>
      <c r="K191" s="52" t="s">
        <v>14</v>
      </c>
      <c r="L191" s="53">
        <f>SUM(J10:J189)</f>
        <v>683596.01</v>
      </c>
    </row>
    <row r="192" spans="2:15" x14ac:dyDescent="0.25">
      <c r="B192" s="48"/>
      <c r="C192" s="49"/>
      <c r="D192" s="49"/>
      <c r="E192" s="49"/>
      <c r="F192" s="49"/>
      <c r="G192" s="49"/>
      <c r="H192" s="49"/>
      <c r="I192" s="49"/>
      <c r="J192" s="91">
        <f>(L192*100%)/L193</f>
        <v>0.22875742302748805</v>
      </c>
      <c r="K192" s="52" t="s">
        <v>15</v>
      </c>
      <c r="L192" s="53">
        <f>SUM(K10:K190)</f>
        <v>202760.66999999987</v>
      </c>
      <c r="M192" s="43"/>
    </row>
    <row r="193" spans="2:15" x14ac:dyDescent="0.25">
      <c r="B193" s="50"/>
      <c r="C193" s="51"/>
      <c r="D193" s="51"/>
      <c r="E193" s="51"/>
      <c r="F193" s="51"/>
      <c r="G193" s="51"/>
      <c r="H193" s="51"/>
      <c r="I193" s="51"/>
      <c r="J193" s="92">
        <f>J191+J192</f>
        <v>0.99999999999999978</v>
      </c>
      <c r="K193" s="52" t="s">
        <v>249</v>
      </c>
      <c r="L193" s="54">
        <f>ROUND(L191+L192,2)</f>
        <v>886356.68</v>
      </c>
      <c r="M193" s="20"/>
    </row>
    <row r="194" spans="2:15" x14ac:dyDescent="0.25"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2"/>
    </row>
    <row r="195" spans="2:15" x14ac:dyDescent="0.25">
      <c r="B195" s="21"/>
      <c r="C195" s="21"/>
      <c r="D195" s="21"/>
      <c r="E195" s="23"/>
      <c r="F195" s="186"/>
      <c r="G195" s="186"/>
      <c r="H195" s="186"/>
      <c r="I195" s="186"/>
      <c r="J195" s="186"/>
      <c r="K195" s="21"/>
      <c r="L195" s="44"/>
    </row>
    <row r="196" spans="2:15" x14ac:dyDescent="0.25">
      <c r="B196" s="21"/>
      <c r="C196" s="21"/>
      <c r="D196" s="21"/>
      <c r="E196" s="55"/>
      <c r="F196" s="186"/>
      <c r="G196" s="186"/>
      <c r="H196" s="186"/>
      <c r="I196" s="186"/>
      <c r="J196" s="186"/>
      <c r="K196" s="21"/>
      <c r="L196" s="22"/>
    </row>
    <row r="197" spans="2:15" x14ac:dyDescent="0.25">
      <c r="B197" s="21"/>
      <c r="C197" s="21"/>
      <c r="D197" s="21"/>
      <c r="E197" s="56"/>
      <c r="F197" s="147"/>
      <c r="G197" s="147"/>
      <c r="H197" s="147"/>
      <c r="I197" s="147"/>
      <c r="J197" s="147"/>
      <c r="K197" s="21"/>
      <c r="L197" s="22"/>
    </row>
    <row r="198" spans="2:15" x14ac:dyDescent="0.25">
      <c r="B198" s="59"/>
      <c r="C198" s="59"/>
      <c r="D198" s="59"/>
      <c r="E198" s="186" t="str">
        <f>E4</f>
        <v>DIGITAR NOME DA EMPRESA E CNPJ</v>
      </c>
      <c r="F198" s="186"/>
      <c r="G198" s="186"/>
      <c r="H198" s="186"/>
      <c r="I198" s="186"/>
      <c r="J198" s="186"/>
      <c r="K198" s="184" t="s">
        <v>430</v>
      </c>
      <c r="L198" s="185"/>
    </row>
    <row r="199" spans="2:15" x14ac:dyDescent="0.25">
      <c r="B199" s="60"/>
      <c r="C199" s="60"/>
      <c r="D199" s="60"/>
      <c r="E199" s="77"/>
      <c r="F199" s="147"/>
      <c r="G199" s="147"/>
      <c r="H199" s="147"/>
      <c r="I199" s="147"/>
      <c r="J199" s="147"/>
      <c r="K199" s="22"/>
      <c r="L199" s="22"/>
    </row>
    <row r="200" spans="2:15" x14ac:dyDescent="0.25">
      <c r="E200" s="61"/>
    </row>
    <row r="204" spans="2:15" x14ac:dyDescent="0.25">
      <c r="B204" s="171" t="s">
        <v>432</v>
      </c>
      <c r="C204" s="172"/>
      <c r="D204" s="172"/>
      <c r="E204" s="172"/>
      <c r="F204" s="172"/>
      <c r="G204" s="172"/>
      <c r="H204" s="172"/>
      <c r="I204" s="172"/>
      <c r="J204" s="172"/>
      <c r="K204" s="172"/>
      <c r="L204" s="172"/>
      <c r="M204" s="172"/>
      <c r="N204" s="172"/>
      <c r="O204" s="173"/>
    </row>
    <row r="205" spans="2:15" x14ac:dyDescent="0.25">
      <c r="B205" s="174"/>
      <c r="C205" s="175"/>
      <c r="D205" s="175"/>
      <c r="E205" s="175"/>
      <c r="F205" s="175"/>
      <c r="G205" s="175"/>
      <c r="H205" s="175"/>
      <c r="I205" s="175"/>
      <c r="J205" s="175"/>
      <c r="K205" s="175"/>
      <c r="L205" s="175"/>
      <c r="M205" s="175"/>
      <c r="N205" s="175"/>
      <c r="O205" s="176"/>
    </row>
    <row r="206" spans="2:15" x14ac:dyDescent="0.25">
      <c r="B206" s="174"/>
      <c r="C206" s="175"/>
      <c r="D206" s="175"/>
      <c r="E206" s="175"/>
      <c r="F206" s="175"/>
      <c r="G206" s="175"/>
      <c r="H206" s="175"/>
      <c r="I206" s="175"/>
      <c r="J206" s="175"/>
      <c r="K206" s="175"/>
      <c r="L206" s="175"/>
      <c r="M206" s="175"/>
      <c r="N206" s="175"/>
      <c r="O206" s="176"/>
    </row>
    <row r="207" spans="2:15" x14ac:dyDescent="0.25">
      <c r="B207" s="177"/>
      <c r="C207" s="178"/>
      <c r="D207" s="178"/>
      <c r="E207" s="178"/>
      <c r="F207" s="178"/>
      <c r="G207" s="178"/>
      <c r="H207" s="178"/>
      <c r="I207" s="178"/>
      <c r="J207" s="178"/>
      <c r="K207" s="178"/>
      <c r="L207" s="178"/>
      <c r="M207" s="178"/>
      <c r="N207" s="178"/>
      <c r="O207" s="179"/>
    </row>
    <row r="208" spans="2:15" x14ac:dyDescent="0.25">
      <c r="I208" s="20"/>
    </row>
    <row r="210" spans="9:9" x14ac:dyDescent="0.25">
      <c r="I210" s="20"/>
    </row>
  </sheetData>
  <sheetProtection password="C945" sheet="1" objects="1" scenarios="1"/>
  <mergeCells count="109">
    <mergeCell ref="F199:J199"/>
    <mergeCell ref="B188:D188"/>
    <mergeCell ref="E188:I188"/>
    <mergeCell ref="B170:D170"/>
    <mergeCell ref="E170:I170"/>
    <mergeCell ref="B186:D186"/>
    <mergeCell ref="E186:I186"/>
    <mergeCell ref="B182:D182"/>
    <mergeCell ref="E182:I182"/>
    <mergeCell ref="B183:D183"/>
    <mergeCell ref="E183:I183"/>
    <mergeCell ref="B180:D180"/>
    <mergeCell ref="E180:I180"/>
    <mergeCell ref="B175:D175"/>
    <mergeCell ref="B176:D176"/>
    <mergeCell ref="E176:I176"/>
    <mergeCell ref="B178:D178"/>
    <mergeCell ref="E178:I178"/>
    <mergeCell ref="B1:L1"/>
    <mergeCell ref="B2:D2"/>
    <mergeCell ref="F2:K3"/>
    <mergeCell ref="L2:L3"/>
    <mergeCell ref="B3:D3"/>
    <mergeCell ref="G5:G6"/>
    <mergeCell ref="H5:I5"/>
    <mergeCell ref="J5:K5"/>
    <mergeCell ref="B12:D12"/>
    <mergeCell ref="E12:I12"/>
    <mergeCell ref="B4:D5"/>
    <mergeCell ref="E4:E5"/>
    <mergeCell ref="F4:I4"/>
    <mergeCell ref="J4:K4"/>
    <mergeCell ref="F5:F6"/>
    <mergeCell ref="B7:K7"/>
    <mergeCell ref="B8:D8"/>
    <mergeCell ref="E8:I8"/>
    <mergeCell ref="B9:D9"/>
    <mergeCell ref="E9:I9"/>
    <mergeCell ref="E53:I53"/>
    <mergeCell ref="F196:J196"/>
    <mergeCell ref="F197:J197"/>
    <mergeCell ref="E198:J198"/>
    <mergeCell ref="B32:D32"/>
    <mergeCell ref="E32:I32"/>
    <mergeCell ref="B13:D13"/>
    <mergeCell ref="E13:I13"/>
    <mergeCell ref="B16:D16"/>
    <mergeCell ref="E16:I16"/>
    <mergeCell ref="B18:D18"/>
    <mergeCell ref="E18:I18"/>
    <mergeCell ref="B29:D29"/>
    <mergeCell ref="E29:I29"/>
    <mergeCell ref="B30:D30"/>
    <mergeCell ref="E30:I30"/>
    <mergeCell ref="B124:D124"/>
    <mergeCell ref="E124:I124"/>
    <mergeCell ref="B137:D137"/>
    <mergeCell ref="E137:I137"/>
    <mergeCell ref="B132:D132"/>
    <mergeCell ref="E132:I132"/>
    <mergeCell ref="B147:D147"/>
    <mergeCell ref="E147:I147"/>
    <mergeCell ref="B100:D100"/>
    <mergeCell ref="K198:L198"/>
    <mergeCell ref="E114:I114"/>
    <mergeCell ref="E100:I100"/>
    <mergeCell ref="E87:I87"/>
    <mergeCell ref="E82:I82"/>
    <mergeCell ref="E78:I78"/>
    <mergeCell ref="E62:I62"/>
    <mergeCell ref="E54:I54"/>
    <mergeCell ref="F195:J195"/>
    <mergeCell ref="E175:I175"/>
    <mergeCell ref="B157:D157"/>
    <mergeCell ref="E157:I157"/>
    <mergeCell ref="B150:D150"/>
    <mergeCell ref="E150:I150"/>
    <mergeCell ref="B154:D154"/>
    <mergeCell ref="B163:D163"/>
    <mergeCell ref="E163:I163"/>
    <mergeCell ref="B164:D164"/>
    <mergeCell ref="E164:I164"/>
    <mergeCell ref="E154:I154"/>
    <mergeCell ref="B161:D161"/>
    <mergeCell ref="E161:I161"/>
    <mergeCell ref="B204:O207"/>
    <mergeCell ref="E49:I49"/>
    <mergeCell ref="E46:I46"/>
    <mergeCell ref="E41:I41"/>
    <mergeCell ref="E40:I40"/>
    <mergeCell ref="E38:I38"/>
    <mergeCell ref="E36:I36"/>
    <mergeCell ref="E34:I34"/>
    <mergeCell ref="B171:D171"/>
    <mergeCell ref="E171:I171"/>
    <mergeCell ref="B34:D34"/>
    <mergeCell ref="B40:D40"/>
    <mergeCell ref="B41:D41"/>
    <mergeCell ref="B46:D46"/>
    <mergeCell ref="B36:D36"/>
    <mergeCell ref="B38:D38"/>
    <mergeCell ref="B49:D49"/>
    <mergeCell ref="B114:D114"/>
    <mergeCell ref="B78:D78"/>
    <mergeCell ref="B82:D82"/>
    <mergeCell ref="B87:D87"/>
    <mergeCell ref="B54:D54"/>
    <mergeCell ref="B62:D62"/>
    <mergeCell ref="B53:D53"/>
  </mergeCells>
  <pageMargins left="0.23622047244094491" right="0.23622047244094491" top="0.74803149606299213" bottom="0.74803149606299213" header="0.31496062992125984" footer="0.31496062992125984"/>
  <pageSetup paperSize="8" scale="74" fitToWidth="0" fitToHeight="0" orientation="landscape" r:id="rId1"/>
  <rowBreaks count="7" manualBreakCount="7">
    <brk id="37" max="14" man="1"/>
    <brk id="68" max="14" man="1"/>
    <brk id="94" max="14" man="1"/>
    <brk id="121" max="14" man="1"/>
    <brk id="146" max="14" man="1"/>
    <brk id="174" max="14" man="1"/>
    <brk id="200" min="1" max="11" man="1"/>
  </rowBreaks>
  <ignoredErrors>
    <ignoredError sqref="L1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view="pageBreakPreview" topLeftCell="B1" zoomScaleNormal="100" zoomScaleSheetLayoutView="100" workbookViewId="0">
      <selection activeCell="H31" sqref="H31"/>
    </sheetView>
  </sheetViews>
  <sheetFormatPr defaultRowHeight="15" x14ac:dyDescent="0.25"/>
  <cols>
    <col min="1" max="1" width="5.85546875" customWidth="1"/>
    <col min="5" max="5" width="26.5703125" customWidth="1"/>
    <col min="6" max="6" width="23.28515625" customWidth="1"/>
    <col min="7" max="7" width="11.42578125" customWidth="1"/>
    <col min="8" max="8" width="28" customWidth="1"/>
    <col min="10" max="10" width="20.7109375" customWidth="1"/>
    <col min="12" max="12" width="19.7109375" customWidth="1"/>
    <col min="15" max="15" width="14.28515625" bestFit="1" customWidth="1"/>
    <col min="17" max="17" width="14.28515625" bestFit="1" customWidth="1"/>
  </cols>
  <sheetData>
    <row r="1" spans="2:17" x14ac:dyDescent="0.25">
      <c r="B1" s="210" t="s">
        <v>434</v>
      </c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</row>
    <row r="2" spans="2:17" x14ac:dyDescent="0.25"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</row>
    <row r="3" spans="2:17" x14ac:dyDescent="0.25"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</row>
    <row r="4" spans="2:17" ht="15.75" thickBot="1" x14ac:dyDescent="0.3"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</row>
    <row r="5" spans="2:17" x14ac:dyDescent="0.25">
      <c r="B5" s="215" t="s">
        <v>170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7"/>
    </row>
    <row r="6" spans="2:17" x14ac:dyDescent="0.25">
      <c r="B6" s="218" t="s">
        <v>13</v>
      </c>
      <c r="C6" s="219"/>
      <c r="D6" s="219"/>
      <c r="E6" s="219"/>
      <c r="F6" s="219" t="s">
        <v>171</v>
      </c>
      <c r="G6" s="219"/>
      <c r="H6" s="219"/>
      <c r="I6" s="219"/>
      <c r="J6" s="219"/>
      <c r="K6" s="219"/>
      <c r="L6" s="219"/>
      <c r="M6" s="222"/>
    </row>
    <row r="7" spans="2:17" ht="15.75" thickBot="1" x14ac:dyDescent="0.3">
      <c r="B7" s="220"/>
      <c r="C7" s="221"/>
      <c r="D7" s="221"/>
      <c r="E7" s="221"/>
      <c r="F7" s="221" t="s">
        <v>172</v>
      </c>
      <c r="G7" s="221"/>
      <c r="H7" s="221" t="s">
        <v>173</v>
      </c>
      <c r="I7" s="221"/>
      <c r="J7" s="221" t="s">
        <v>174</v>
      </c>
      <c r="K7" s="221"/>
      <c r="L7" s="221" t="s">
        <v>175</v>
      </c>
      <c r="M7" s="223"/>
    </row>
    <row r="8" spans="2:17" x14ac:dyDescent="0.25">
      <c r="B8" s="212" t="str">
        <f>ORÇAMENTO!E8</f>
        <v xml:space="preserve">SERVIÇOS TÉCNICOS </v>
      </c>
      <c r="C8" s="213"/>
      <c r="D8" s="213"/>
      <c r="E8" s="214"/>
      <c r="F8" s="26">
        <f>O8*G8</f>
        <v>1836.72</v>
      </c>
      <c r="G8" s="25">
        <v>0.25</v>
      </c>
      <c r="H8" s="24">
        <f>O8*I8</f>
        <v>1836.72</v>
      </c>
      <c r="I8" s="25">
        <v>0.25</v>
      </c>
      <c r="J8" s="24">
        <f>O8*K8</f>
        <v>1836.72</v>
      </c>
      <c r="K8" s="25">
        <v>0.25</v>
      </c>
      <c r="L8" s="26">
        <f>O8*M8</f>
        <v>1836.72</v>
      </c>
      <c r="M8" s="27">
        <v>0.25</v>
      </c>
      <c r="O8" s="144">
        <f>ORÇAMENTO!L8</f>
        <v>7346.88</v>
      </c>
    </row>
    <row r="9" spans="2:17" x14ac:dyDescent="0.25">
      <c r="B9" s="202" t="str">
        <f>ORÇAMENTO!E12</f>
        <v>SERVIÇOS PRELIMINARES</v>
      </c>
      <c r="C9" s="203"/>
      <c r="D9" s="203"/>
      <c r="E9" s="203"/>
      <c r="F9" s="24">
        <f>O9*G9</f>
        <v>20371.75</v>
      </c>
      <c r="G9" s="25">
        <v>1</v>
      </c>
      <c r="H9" s="26" t="s">
        <v>176</v>
      </c>
      <c r="I9" s="25" t="s">
        <v>176</v>
      </c>
      <c r="J9" s="26" t="s">
        <v>176</v>
      </c>
      <c r="K9" s="25" t="s">
        <v>176</v>
      </c>
      <c r="L9" s="26" t="s">
        <v>176</v>
      </c>
      <c r="M9" s="27" t="s">
        <v>176</v>
      </c>
      <c r="O9" s="144">
        <f>ORÇAMENTO!L12</f>
        <v>20371.75</v>
      </c>
    </row>
    <row r="10" spans="2:17" x14ac:dyDescent="0.25">
      <c r="B10" s="202" t="str">
        <f>ORÇAMENTO!E29</f>
        <v>TELHADO</v>
      </c>
      <c r="C10" s="203"/>
      <c r="D10" s="203"/>
      <c r="E10" s="203"/>
      <c r="F10" s="24">
        <f>O10*G10</f>
        <v>24063.632000000001</v>
      </c>
      <c r="G10" s="25">
        <v>0.2</v>
      </c>
      <c r="H10" s="26">
        <f>O10*I10</f>
        <v>96254.528000000006</v>
      </c>
      <c r="I10" s="25">
        <v>0.8</v>
      </c>
      <c r="J10" s="26" t="s">
        <v>176</v>
      </c>
      <c r="K10" s="25" t="s">
        <v>176</v>
      </c>
      <c r="L10" s="26" t="s">
        <v>176</v>
      </c>
      <c r="M10" s="27" t="s">
        <v>176</v>
      </c>
      <c r="O10" s="144">
        <f>ORÇAMENTO!L29</f>
        <v>120318.16</v>
      </c>
    </row>
    <row r="11" spans="2:17" x14ac:dyDescent="0.25">
      <c r="B11" s="202" t="str">
        <f>ORÇAMENTO!E40</f>
        <v>PINTURA</v>
      </c>
      <c r="C11" s="203"/>
      <c r="D11" s="203"/>
      <c r="E11" s="203"/>
      <c r="F11" s="58">
        <f>O11*G11</f>
        <v>35054.129999999997</v>
      </c>
      <c r="G11" s="28">
        <v>0.2</v>
      </c>
      <c r="H11" s="29">
        <f>O11*I11</f>
        <v>52581.195</v>
      </c>
      <c r="I11" s="28">
        <v>0.3</v>
      </c>
      <c r="J11" s="29">
        <f>O11*K11</f>
        <v>52581.195</v>
      </c>
      <c r="K11" s="28">
        <v>0.3</v>
      </c>
      <c r="L11" s="58">
        <f>O11*M11</f>
        <v>35054.129999999997</v>
      </c>
      <c r="M11" s="30">
        <v>0.2</v>
      </c>
      <c r="O11" s="144">
        <f>ORÇAMENTO!L40</f>
        <v>175270.65</v>
      </c>
    </row>
    <row r="12" spans="2:17" ht="30" customHeight="1" x14ac:dyDescent="0.25">
      <c r="B12" s="204" t="str">
        <f>ORÇAMENTO!E53</f>
        <v>INSTALAÇÕES ELÉTRICAS EM BAIXA TENSÃO E CABEAMENTO ESTRUTURADO</v>
      </c>
      <c r="C12" s="205"/>
      <c r="D12" s="205"/>
      <c r="E12" s="206"/>
      <c r="F12" s="78">
        <f>G12*O12</f>
        <v>90625.08600000001</v>
      </c>
      <c r="G12" s="28">
        <v>0.2</v>
      </c>
      <c r="H12" s="29">
        <f>O12*I12</f>
        <v>135937.62899999999</v>
      </c>
      <c r="I12" s="28">
        <v>0.3</v>
      </c>
      <c r="J12" s="29">
        <f>O12*K12</f>
        <v>135937.62899999999</v>
      </c>
      <c r="K12" s="28">
        <v>0.3</v>
      </c>
      <c r="L12" s="78">
        <f>O12*M12</f>
        <v>90625.08600000001</v>
      </c>
      <c r="M12" s="28">
        <v>0.2</v>
      </c>
      <c r="O12" s="144">
        <f>ORÇAMENTO!L53</f>
        <v>453125.43</v>
      </c>
      <c r="Q12" s="15"/>
    </row>
    <row r="13" spans="2:17" x14ac:dyDescent="0.25">
      <c r="B13" s="202" t="str">
        <f>ORÇAMENTO!E170</f>
        <v>MANUTENÇÃO EM INSTALAÇÕES HIDROSSANITÁRIAS</v>
      </c>
      <c r="C13" s="203"/>
      <c r="D13" s="203"/>
      <c r="E13" s="203"/>
      <c r="F13" s="78">
        <f>O13*G13</f>
        <v>1236.325</v>
      </c>
      <c r="G13" s="28">
        <v>0.25</v>
      </c>
      <c r="H13" s="78">
        <f>O13*I13</f>
        <v>1236.325</v>
      </c>
      <c r="I13" s="28">
        <v>0.25</v>
      </c>
      <c r="J13" s="29">
        <f>O13*K13</f>
        <v>2472.65</v>
      </c>
      <c r="K13" s="28">
        <v>0.5</v>
      </c>
      <c r="L13" s="29" t="s">
        <v>176</v>
      </c>
      <c r="M13" s="28" t="s">
        <v>176</v>
      </c>
      <c r="O13" s="144">
        <f>ORÇAMENTO!L170</f>
        <v>4945.3</v>
      </c>
    </row>
    <row r="14" spans="2:17" x14ac:dyDescent="0.25">
      <c r="B14" s="202" t="str">
        <f>ORÇAMENTO!E175</f>
        <v xml:space="preserve">FORRO, DIVISÓRIA E PORTA </v>
      </c>
      <c r="C14" s="203"/>
      <c r="D14" s="203"/>
      <c r="E14" s="203"/>
      <c r="F14" s="78" t="s">
        <v>176</v>
      </c>
      <c r="G14" s="28" t="s">
        <v>176</v>
      </c>
      <c r="H14" s="78">
        <f>O14*I14</f>
        <v>33364.305</v>
      </c>
      <c r="I14" s="28">
        <v>0.5</v>
      </c>
      <c r="J14" s="29">
        <f>O14*K14</f>
        <v>33364.305</v>
      </c>
      <c r="K14" s="28">
        <v>0.5</v>
      </c>
      <c r="L14" s="78" t="s">
        <v>176</v>
      </c>
      <c r="M14" s="28" t="s">
        <v>176</v>
      </c>
      <c r="O14" s="144">
        <f>ORÇAMENTO!L175</f>
        <v>66728.61</v>
      </c>
    </row>
    <row r="15" spans="2:17" x14ac:dyDescent="0.25">
      <c r="B15" s="202" t="str">
        <f>ORÇAMENTO!E163</f>
        <v xml:space="preserve">ATERRAMENTO </v>
      </c>
      <c r="C15" s="203"/>
      <c r="D15" s="203"/>
      <c r="E15" s="203"/>
      <c r="F15" s="78" t="s">
        <v>176</v>
      </c>
      <c r="G15" s="28" t="s">
        <v>176</v>
      </c>
      <c r="H15" s="78" t="s">
        <v>176</v>
      </c>
      <c r="I15" s="28" t="s">
        <v>176</v>
      </c>
      <c r="J15" s="29">
        <f>O15*K15</f>
        <v>11531.625</v>
      </c>
      <c r="K15" s="28">
        <v>0.5</v>
      </c>
      <c r="L15" s="78">
        <f>O15*M15</f>
        <v>11531.625</v>
      </c>
      <c r="M15" s="28">
        <v>0.5</v>
      </c>
      <c r="O15" s="144">
        <f>ORÇAMENTO!L163</f>
        <v>23063.25</v>
      </c>
    </row>
    <row r="16" spans="2:17" ht="15.75" thickBot="1" x14ac:dyDescent="0.3">
      <c r="B16" s="226" t="str">
        <f>ORÇAMENTO!E182</f>
        <v>SERVIÇOS FINAIS</v>
      </c>
      <c r="C16" s="227"/>
      <c r="D16" s="227"/>
      <c r="E16" s="227"/>
      <c r="F16" s="71" t="s">
        <v>176</v>
      </c>
      <c r="G16" s="72" t="s">
        <v>176</v>
      </c>
      <c r="H16" s="71" t="s">
        <v>176</v>
      </c>
      <c r="I16" s="72" t="s">
        <v>176</v>
      </c>
      <c r="J16" s="71" t="s">
        <v>176</v>
      </c>
      <c r="K16" s="72" t="s">
        <v>176</v>
      </c>
      <c r="L16" s="71">
        <f>O16*M16</f>
        <v>15186.65</v>
      </c>
      <c r="M16" s="72">
        <v>1</v>
      </c>
      <c r="O16" s="144">
        <f>ORÇAMENTO!L182</f>
        <v>15186.65</v>
      </c>
    </row>
    <row r="17" spans="2:15" x14ac:dyDescent="0.25">
      <c r="B17" s="207" t="s">
        <v>177</v>
      </c>
      <c r="C17" s="208"/>
      <c r="D17" s="208"/>
      <c r="E17" s="208"/>
      <c r="F17" s="69">
        <f>F8+F9+F10+F11+F12+F13</f>
        <v>173187.64300000001</v>
      </c>
      <c r="G17" s="70">
        <f>F18/O18</f>
        <v>0.19539272045650968</v>
      </c>
      <c r="H17" s="69">
        <f>H8+H10+H11+H12+H13+H14</f>
        <v>321210.70199999999</v>
      </c>
      <c r="I17" s="70">
        <f>H17/O18</f>
        <v>0.36239440537639989</v>
      </c>
      <c r="J17" s="69">
        <f>J8+J11+J12+J13+J14+J15</f>
        <v>237724.12399999998</v>
      </c>
      <c r="K17" s="70">
        <f>J17/O18</f>
        <v>0.2682036807123741</v>
      </c>
      <c r="L17" s="69">
        <f>L8+L11+L12+L16+L15</f>
        <v>154234.21100000001</v>
      </c>
      <c r="M17" s="73">
        <f>L17/O18</f>
        <v>0.17400919345471622</v>
      </c>
      <c r="O17" s="145"/>
    </row>
    <row r="18" spans="2:15" ht="15.75" thickBot="1" x14ac:dyDescent="0.3">
      <c r="B18" s="224" t="s">
        <v>178</v>
      </c>
      <c r="C18" s="225"/>
      <c r="D18" s="225"/>
      <c r="E18" s="225"/>
      <c r="F18" s="74">
        <f>F17</f>
        <v>173187.64300000001</v>
      </c>
      <c r="G18" s="75">
        <f>F18/O18</f>
        <v>0.19539272045650968</v>
      </c>
      <c r="H18" s="74">
        <f>H17+F18</f>
        <v>494398.34499999997</v>
      </c>
      <c r="I18" s="75">
        <f>I17+G18</f>
        <v>0.55778712583290957</v>
      </c>
      <c r="J18" s="74">
        <f>J17+H18</f>
        <v>732122.46899999992</v>
      </c>
      <c r="K18" s="75">
        <f>K17+I18</f>
        <v>0.82599080654528367</v>
      </c>
      <c r="L18" s="74">
        <f>J18+L17</f>
        <v>886356.67999999993</v>
      </c>
      <c r="M18" s="76">
        <f>M17+K18</f>
        <v>0.99999999999999989</v>
      </c>
      <c r="O18" s="146">
        <f>O8+O9+O10+O11+O12+O13+O14+O15+O16</f>
        <v>886356.68</v>
      </c>
    </row>
    <row r="21" spans="2:15" x14ac:dyDescent="0.25">
      <c r="E21" s="209" t="str">
        <f>ORÇAMENTO!E4</f>
        <v>DIGITAR NOME DA EMPRESA E CNPJ</v>
      </c>
      <c r="F21" s="209"/>
      <c r="G21" s="209"/>
      <c r="H21" s="209"/>
      <c r="I21" s="209"/>
      <c r="J21" s="209"/>
      <c r="K21" s="209"/>
    </row>
    <row r="22" spans="2:15" x14ac:dyDescent="0.25">
      <c r="E22" s="209"/>
      <c r="F22" s="209"/>
      <c r="G22" s="209"/>
      <c r="H22" s="209"/>
      <c r="I22" s="209"/>
      <c r="J22" s="209"/>
      <c r="K22" s="209"/>
    </row>
    <row r="23" spans="2:15" x14ac:dyDescent="0.25">
      <c r="F23" s="186"/>
      <c r="G23" s="186"/>
      <c r="H23" s="63"/>
      <c r="I23" s="186"/>
      <c r="J23" s="186"/>
      <c r="K23" s="186"/>
      <c r="L23" s="15"/>
    </row>
    <row r="24" spans="2:15" ht="14.45" x14ac:dyDescent="0.3">
      <c r="F24" s="147"/>
      <c r="G24" s="147"/>
      <c r="I24" s="147"/>
      <c r="J24" s="147"/>
      <c r="K24" s="147"/>
    </row>
    <row r="27" spans="2:15" ht="14.45" x14ac:dyDescent="0.3">
      <c r="G27" s="55"/>
      <c r="H27" s="186"/>
      <c r="I27" s="186"/>
      <c r="J27" s="186"/>
      <c r="K27" s="186"/>
      <c r="L27" s="186"/>
    </row>
    <row r="28" spans="2:15" x14ac:dyDescent="0.25">
      <c r="G28" s="56"/>
      <c r="H28" s="147"/>
      <c r="I28" s="147"/>
      <c r="J28" s="147"/>
      <c r="K28" s="147"/>
      <c r="L28" s="147"/>
    </row>
    <row r="29" spans="2:15" x14ac:dyDescent="0.25">
      <c r="G29" s="61"/>
      <c r="H29" s="186"/>
      <c r="I29" s="186"/>
      <c r="J29" s="186"/>
      <c r="K29" s="186"/>
      <c r="L29" s="186"/>
    </row>
  </sheetData>
  <sheetProtection password="C945" sheet="1" objects="1" scenarios="1"/>
  <mergeCells count="27">
    <mergeCell ref="B15:E15"/>
    <mergeCell ref="B1:M4"/>
    <mergeCell ref="F23:G23"/>
    <mergeCell ref="F24:G24"/>
    <mergeCell ref="I23:K23"/>
    <mergeCell ref="I24:K24"/>
    <mergeCell ref="B8:E8"/>
    <mergeCell ref="B5:M5"/>
    <mergeCell ref="B6:E7"/>
    <mergeCell ref="F6:M6"/>
    <mergeCell ref="F7:G7"/>
    <mergeCell ref="H7:I7"/>
    <mergeCell ref="J7:K7"/>
    <mergeCell ref="L7:M7"/>
    <mergeCell ref="B18:E18"/>
    <mergeCell ref="B16:E16"/>
    <mergeCell ref="B17:E17"/>
    <mergeCell ref="H28:L28"/>
    <mergeCell ref="H29:L29"/>
    <mergeCell ref="H27:L27"/>
    <mergeCell ref="E21:K22"/>
    <mergeCell ref="B14:E14"/>
    <mergeCell ref="B9:E9"/>
    <mergeCell ref="B10:E10"/>
    <mergeCell ref="B11:E11"/>
    <mergeCell ref="B12:E12"/>
    <mergeCell ref="B13:E13"/>
  </mergeCells>
  <pageMargins left="0.511811024" right="0.511811024" top="0.78740157499999996" bottom="0.78740157499999996" header="0.31496062000000002" footer="0.31496062000000002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BDI</vt:lpstr>
      <vt:lpstr>ORÇAMENTO</vt:lpstr>
      <vt:lpstr>CRONOGRAMA</vt:lpstr>
      <vt:lpstr>BDI!Area_de_impressao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Engenharia2</cp:lastModifiedBy>
  <cp:lastPrinted>2022-07-14T14:01:49Z</cp:lastPrinted>
  <dcterms:created xsi:type="dcterms:W3CDTF">2021-10-02T11:30:26Z</dcterms:created>
  <dcterms:modified xsi:type="dcterms:W3CDTF">2022-07-14T17:02:26Z</dcterms:modified>
</cp:coreProperties>
</file>