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NGENHARIA\Desktop\Estufas\"/>
    </mc:Choice>
  </mc:AlternateContent>
  <bookViews>
    <workbookView xWindow="0" yWindow="0" windowWidth="7470" windowHeight="10425" activeTab="1"/>
  </bookViews>
  <sheets>
    <sheet name="BDI" sheetId="3" r:id="rId1"/>
    <sheet name="ORÇAMENTO" sheetId="1" r:id="rId2"/>
    <sheet name="CRONOGRAMA" sheetId="2" r:id="rId3"/>
  </sheets>
  <definedNames>
    <definedName name="_xlnm.Print_Area" localSheetId="0">BDI!$A$1:$G$46</definedName>
    <definedName name="_xlnm.Print_Area" localSheetId="2">CRONOGRAMA!$A$1:$H$14</definedName>
    <definedName name="_xlnm.Print_Area" localSheetId="1">ORÇAMENTO!$A$1:$O$43</definedName>
    <definedName name="_xlnm.Print_Titles" localSheetId="1">ORÇAMENTO!$1:$6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H35" i="1" l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I28" i="1"/>
  <c r="K28" i="1" s="1"/>
  <c r="H28" i="1"/>
  <c r="J28" i="1" s="1"/>
  <c r="I27" i="1"/>
  <c r="K27" i="1" s="1"/>
  <c r="H27" i="1"/>
  <c r="J27" i="1" s="1"/>
  <c r="I26" i="1"/>
  <c r="K26" i="1" s="1"/>
  <c r="H26" i="1"/>
  <c r="J26" i="1" s="1"/>
  <c r="I25" i="1"/>
  <c r="K25" i="1" s="1"/>
  <c r="H25" i="1"/>
  <c r="J25" i="1" s="1"/>
  <c r="I24" i="1"/>
  <c r="K24" i="1" s="1"/>
  <c r="H24" i="1"/>
  <c r="J24" i="1" s="1"/>
  <c r="I23" i="1"/>
  <c r="K23" i="1" s="1"/>
  <c r="H23" i="1"/>
  <c r="J23" i="1" s="1"/>
  <c r="I22" i="1"/>
  <c r="K22" i="1" s="1"/>
  <c r="H22" i="1"/>
  <c r="J22" i="1" s="1"/>
  <c r="I21" i="1"/>
  <c r="K21" i="1" s="1"/>
  <c r="H21" i="1"/>
  <c r="J21" i="1" s="1"/>
  <c r="I19" i="1"/>
  <c r="K19" i="1" s="1"/>
  <c r="H19" i="1"/>
  <c r="J19" i="1" s="1"/>
  <c r="I18" i="1"/>
  <c r="K18" i="1" s="1"/>
  <c r="H18" i="1"/>
  <c r="J18" i="1" s="1"/>
  <c r="I16" i="1"/>
  <c r="K16" i="1" s="1"/>
  <c r="H16" i="1"/>
  <c r="J16" i="1" s="1"/>
  <c r="I15" i="1"/>
  <c r="K15" i="1" s="1"/>
  <c r="H15" i="1"/>
  <c r="J15" i="1" s="1"/>
  <c r="I13" i="1"/>
  <c r="K13" i="1" s="1"/>
  <c r="H13" i="1"/>
  <c r="J13" i="1" s="1"/>
  <c r="I10" i="1"/>
  <c r="K10" i="1" s="1"/>
  <c r="H10" i="1"/>
  <c r="J10" i="1" s="1"/>
  <c r="L35" i="1" l="1"/>
  <c r="L34" i="1"/>
  <c r="L33" i="1"/>
  <c r="L32" i="1"/>
  <c r="L31" i="1"/>
  <c r="L30" i="1"/>
  <c r="L28" i="1"/>
  <c r="L27" i="1"/>
  <c r="L26" i="1"/>
  <c r="L25" i="1"/>
  <c r="L24" i="1"/>
  <c r="L23" i="1"/>
  <c r="L22" i="1"/>
  <c r="L21" i="1"/>
  <c r="L13" i="1"/>
  <c r="L19" i="1"/>
  <c r="L18" i="1"/>
  <c r="L16" i="1"/>
  <c r="L15" i="1"/>
  <c r="L10" i="1"/>
  <c r="B12" i="2"/>
  <c r="B11" i="2"/>
  <c r="B6" i="2"/>
  <c r="L29" i="1" l="1"/>
  <c r="L17" i="1"/>
  <c r="L20" i="1"/>
  <c r="H11" i="1" l="1"/>
  <c r="I14" i="1" l="1"/>
  <c r="K14" i="1" s="1"/>
  <c r="H14" i="1"/>
  <c r="J14" i="1" s="1"/>
  <c r="L14" i="1" l="1"/>
  <c r="L12" i="1" s="1"/>
  <c r="E16" i="3" l="1"/>
  <c r="F30" i="3" s="1"/>
  <c r="E33" i="3" l="1"/>
  <c r="I11" i="1" l="1"/>
  <c r="K11" i="1" s="1"/>
  <c r="L37" i="1" s="1"/>
  <c r="J11" i="1"/>
  <c r="L36" i="1" s="1"/>
  <c r="L11" i="1" l="1"/>
  <c r="L9" i="1" s="1"/>
  <c r="L7" i="1" l="1"/>
  <c r="J6" i="2" s="1"/>
  <c r="L8" i="1"/>
  <c r="L38" i="1"/>
  <c r="F6" i="2" l="1"/>
  <c r="F7" i="2" s="1"/>
  <c r="J8" i="2"/>
  <c r="F8" i="2" l="1"/>
  <c r="G7" i="2"/>
  <c r="G8" i="2" s="1"/>
</calcChain>
</file>

<file path=xl/sharedStrings.xml><?xml version="1.0" encoding="utf-8"?>
<sst xmlns="http://schemas.openxmlformats.org/spreadsheetml/2006/main" count="192" uniqueCount="126">
  <si>
    <t>BDI PADRÃO (Acordão 2622/13 TCU)</t>
  </si>
  <si>
    <t>QNTD.</t>
  </si>
  <si>
    <t>UNID.</t>
  </si>
  <si>
    <t>VALOR UNITÁRIO COM BDI (R$)</t>
  </si>
  <si>
    <t>VALOR TOTAL COM BDI (R$)</t>
  </si>
  <si>
    <t>ITEM</t>
  </si>
  <si>
    <t>FONTE</t>
  </si>
  <si>
    <t>CÓDIGO</t>
  </si>
  <si>
    <t>DESCRIÇÃO</t>
  </si>
  <si>
    <t>MATERIAL</t>
  </si>
  <si>
    <t>MÃO DE OBRA</t>
  </si>
  <si>
    <t>1.1</t>
  </si>
  <si>
    <t>1.1.1</t>
  </si>
  <si>
    <t>1.1.2</t>
  </si>
  <si>
    <t>COTAÇÃO</t>
  </si>
  <si>
    <t>1.2</t>
  </si>
  <si>
    <t>COMPOSIÇÃO</t>
  </si>
  <si>
    <t>1.3</t>
  </si>
  <si>
    <t>SINAPI</t>
  </si>
  <si>
    <t>m</t>
  </si>
  <si>
    <t>2.1</t>
  </si>
  <si>
    <t>3.1</t>
  </si>
  <si>
    <t>3.2</t>
  </si>
  <si>
    <t>2.2</t>
  </si>
  <si>
    <t>2.3</t>
  </si>
  <si>
    <t>DETALHAMENTO DO BDI</t>
  </si>
  <si>
    <t>Item</t>
  </si>
  <si>
    <t>Descrição dos Serviços</t>
  </si>
  <si>
    <t>%</t>
  </si>
  <si>
    <t>PV</t>
  </si>
  <si>
    <t>CD</t>
  </si>
  <si>
    <t>ADMINISTRAÇÃO CENTRAL</t>
  </si>
  <si>
    <t xml:space="preserve"> </t>
  </si>
  <si>
    <t>ESCRITÓRIO CENTRAL</t>
  </si>
  <si>
    <t>VIAGENS</t>
  </si>
  <si>
    <t>OUTROS</t>
  </si>
  <si>
    <t>IMPOSTOS E TAXAS</t>
  </si>
  <si>
    <t>PIS</t>
  </si>
  <si>
    <t>Cofins</t>
  </si>
  <si>
    <t>TAXA DE RISCO</t>
  </si>
  <si>
    <t>RISCO</t>
  </si>
  <si>
    <t>DESPESAS FINANCEIRAS</t>
  </si>
  <si>
    <t>LUCRO</t>
  </si>
  <si>
    <t>BDI - CALCULADO</t>
  </si>
  <si>
    <t>BDI (CALCULADO):</t>
  </si>
  <si>
    <t>PLANILHA DE CÁLCULO DO BDI</t>
  </si>
  <si>
    <t>BDI CALCULADO CONFORME ACÓRDÃO Nº 2622/2013</t>
  </si>
  <si>
    <t>BDI (%)</t>
  </si>
  <si>
    <t>CRONOGRAMA FÍSICO-FINANCEIRO</t>
  </si>
  <si>
    <t>TEMPO DE EXECUÇÃO</t>
  </si>
  <si>
    <t>TOTAL PARCIAL</t>
  </si>
  <si>
    <t>TOTAL ACUMULADO</t>
  </si>
  <si>
    <t>SINAPI-I</t>
  </si>
  <si>
    <t>PLANILHA DE ORÇAMENTO GLOBAL</t>
  </si>
  <si>
    <t xml:space="preserve">MATERIAL </t>
  </si>
  <si>
    <t>OBJETO</t>
  </si>
  <si>
    <t>PROPONENTE / TOMADOR</t>
  </si>
  <si>
    <t>SEGURO + GARANTIA</t>
  </si>
  <si>
    <t>ISS MUNICIPAL</t>
  </si>
  <si>
    <t>1.2.1</t>
  </si>
  <si>
    <t>MUNICÍPIO DE ARATIBA</t>
  </si>
  <si>
    <t>ARATIBA - RS</t>
  </si>
  <si>
    <t>m2</t>
  </si>
  <si>
    <t>TOTAL</t>
  </si>
  <si>
    <t>1.3.1</t>
  </si>
  <si>
    <t>Declaro que, conforme legislação tributária municipal, a base de cálculo do ISS corresponde a 100 % do valor deste tipo de obra, sobre esta base, incide ISS com alíquota de 2,50 %.</t>
  </si>
  <si>
    <t>CONSTRUÇÃO DE ESTUFAS</t>
  </si>
  <si>
    <t>LOCAL: INTERIOR, ARATIBA, RS.</t>
  </si>
  <si>
    <t>ESCAVAÇÃO MANUAL DE VALA COM PROFUNDIDADE MENOR OU IGUAL A 1,30 M</t>
  </si>
  <si>
    <t>m3</t>
  </si>
  <si>
    <t>LOCAÇÃO E ESCAVAÇÃO MANUAL</t>
  </si>
  <si>
    <t>SINAPI REF. 05/2024 PORTO ALEGRE (NÃO DESONERADO)</t>
  </si>
  <si>
    <t>LOCAÇÃO CONVENCIONAL DE OBRA</t>
  </si>
  <si>
    <t>FUNDAÇÃO E ESTRUTURA</t>
  </si>
  <si>
    <t>CONCRETO FCK: 20 MPA, TRAÇO 1:2,7:3 (SEM MASSA SECA DE CIMENTO/AREIA MÉDIA/BRITA 1) - PREPARO MECÂNICO COM BETONEIRA 400 L</t>
  </si>
  <si>
    <t>EXECUÇÃO DE ESTUFA COM ESTRUTURA DE MADEIRA</t>
  </si>
  <si>
    <t>1.2.2</t>
  </si>
  <si>
    <t>1.2.3</t>
  </si>
  <si>
    <t>1.2.4</t>
  </si>
  <si>
    <t>PONTALETE ROLIÇO COM TRATAMENTO, D: 13 A 16 CM, H: 3 M, EM EUCALIPTO OU EQUIVALENTE DA REGIÃO - BRUTA - FORNECIMENTO E INSTALAÇÃO (PILARES)</t>
  </si>
  <si>
    <t>PONTALETE ROLIÇO COM TRATAMENTO, D: 8 A 10 CM, H: 3 M, EM EUCALIPTO OU EQUIVALENTE DA REGIÃO - BRUTA - FORNECIMENTO E INSTALAÇÃO (PILARES SUPERIOR E TRAVAMENTOS)</t>
  </si>
  <si>
    <t>TÁBUA EM MADEIRA SERRADA COM TRATAMENTO, 4X15X300 CM EM EUCALIPTO OU EQUIVALENTE DA REGIÃO - FORNECIMENTO E INSTALAÇÃO (TRAVAMENTO DA PARTE SUPERIOR E BASE DOS PILARES)</t>
  </si>
  <si>
    <t>ESTRUTURA DE COBERTURA</t>
  </si>
  <si>
    <t>ARCO CALANDRADO DE 1'' X 1,95 MM EM AÇO GALVANIZADO  - FORNECIMENTO E INSTALAÇÃO</t>
  </si>
  <si>
    <t>ARAME GALVANIZADO 12 BWG, D = 2,76 MM (0,048 KG/M) - FORNECIMENTO E INSTALAÇÃO (COBERTURA E TIRANTES)</t>
  </si>
  <si>
    <t xml:space="preserve">TOTAL </t>
  </si>
  <si>
    <t>1.4</t>
  </si>
  <si>
    <t>LONA PARA ESTUFA IRRIGAPLAS (SIMILAR OU SUPERIOR) UV DL DM 2,20M X 100M X 0,100 MM - FORNECIMENTO E INSTALAÇÃO (LATERAIS, FRENTE E FUNDOS)</t>
  </si>
  <si>
    <t>FECHAMENTO EM LONA</t>
  </si>
  <si>
    <t>1.4.1</t>
  </si>
  <si>
    <t>1.4.2</t>
  </si>
  <si>
    <t>LONA PARA ESTUFA IRRIGAPLAS (SIMILAR OU SUPERIOR) UV DL DM 6,30M X 55M X 0,150 MM - FORNECIMENTO E INSTALAÇÃO (COBERTURA)</t>
  </si>
  <si>
    <t>PERFIL DUPLO EM ALUMÍNIO PARA FIXAÇÃO DE LONA, 6 M DE COMPRIMENTO - FORNECIMENTO E INSTALAÇÃO</t>
  </si>
  <si>
    <t>1.4.3</t>
  </si>
  <si>
    <t>1.4.4</t>
  </si>
  <si>
    <t>MOLA ZIG-ZAG PARA FIXAÇÃO DE LONA EM PERFIL DE ALUMÍNIO - FORNECIMENTO E INSTALAÇÃO</t>
  </si>
  <si>
    <t>1.4.5</t>
  </si>
  <si>
    <t>TUBO ZINCADO 1'' PARA CORTINA/ESTUFA -  FORNECIMENTO E INSTALAÇÃO</t>
  </si>
  <si>
    <t>TUBO GALVANIZADO 1'' PARA EMENDA DE CORTINA/ESTUFA -  FORNECIMENTO E INSTALAÇÃO</t>
  </si>
  <si>
    <t>CATRACA GALVANIZADA PARA ESTUFA -  FORNECIMENTO E INSTALAÇÃO</t>
  </si>
  <si>
    <t>1.4.6</t>
  </si>
  <si>
    <t>1.4.7</t>
  </si>
  <si>
    <t>CORDA DE POLIPROPILENO 6 MM -  FORNECIMENTO E INSTALAÇÃO</t>
  </si>
  <si>
    <t>1.5</t>
  </si>
  <si>
    <t>1.4.8</t>
  </si>
  <si>
    <t>1.5.1</t>
  </si>
  <si>
    <t>ACESSÓRIOS</t>
  </si>
  <si>
    <t>PREGO DE AÇO POLIDO COM CABEÇA 19X39</t>
  </si>
  <si>
    <t>KG</t>
  </si>
  <si>
    <t>-</t>
  </si>
  <si>
    <t>PARAFUSO BROCANTE 5,5X19 MM</t>
  </si>
  <si>
    <t>1.5.2</t>
  </si>
  <si>
    <t>1.5.3</t>
  </si>
  <si>
    <t>1.5.4</t>
  </si>
  <si>
    <t>PARAFUSO BROCANTE FLANGELADO PHILLIPS 4,2X19 MM</t>
  </si>
  <si>
    <t>PARAFUSO PHILLIPS 4,5X25 MM</t>
  </si>
  <si>
    <r>
      <t xml:space="preserve">Declaro que foi adotado o regime de contribuição </t>
    </r>
    <r>
      <rPr>
        <b/>
        <sz val="11"/>
        <color theme="1"/>
        <rFont val="Calibri"/>
        <family val="2"/>
        <scheme val="minor"/>
      </rPr>
      <t>NÃO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DESONERADO</t>
    </r>
    <r>
      <rPr>
        <sz val="11"/>
        <color theme="1"/>
        <rFont val="Calibri"/>
        <family val="2"/>
        <scheme val="minor"/>
      </rPr>
      <t>, sendo esta a alternativa mais adequada para a Administração Pública.</t>
    </r>
  </si>
  <si>
    <t>DOBRADIÇA EM FERRO 3''X 2 1/2'', CROMADO OU ZINCADO, COM PARAFUSOS</t>
  </si>
  <si>
    <t>1.5.5</t>
  </si>
  <si>
    <t>1.5.6</t>
  </si>
  <si>
    <t>FERROLHO COM FECHO/TRINCO REDONDO, EM AÇO GALVANIZADO/ZINCADO DE SOBREPOR, COM COMPRIMENTO DE 5'' E ESP. MÍNIMA DA CHAPA DE 0,9 MM</t>
  </si>
  <si>
    <t>DATA</t>
  </si>
  <si>
    <t>EMPRESA</t>
  </si>
  <si>
    <t>CNPJ</t>
  </si>
  <si>
    <t>20 DIAS (POR ESTUFA)</t>
  </si>
  <si>
    <t>NOME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</si>
</sst>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_-&quot;R$&quot;\ * #,##0.0000_-;\-&quot;R$&quot;\ * #,##0.0000_-;_-&quot;R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color rgb="FF000000"/>
      <name val="Times New Roman"/>
      <family val="1"/>
    </font>
    <font>
      <b/>
      <sz val="14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9C65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4"/>
      </patternFill>
    </fill>
    <fill>
      <patternFill patternType="solid">
        <fgColor rgb="FFFFEB9C"/>
      </patternFill>
    </fill>
    <fill>
      <patternFill patternType="solid">
        <fgColor theme="7" tint="0.59999389629810485"/>
        <bgColor indexed="65"/>
      </patternFill>
    </fill>
  </fills>
  <borders count="5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indexed="64"/>
      </right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indexed="64"/>
      </top>
      <bottom/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0" borderId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7" fillId="7" borderId="0" applyNumberFormat="0" applyBorder="0" applyAlignment="0" applyProtection="0"/>
    <xf numFmtId="0" fontId="15" fillId="8" borderId="0" applyNumberFormat="0" applyBorder="0" applyAlignment="0" applyProtection="0"/>
    <xf numFmtId="0" fontId="1" fillId="9" borderId="0" applyNumberFormat="0" applyBorder="0" applyAlignment="0" applyProtection="0"/>
  </cellStyleXfs>
  <cellXfs count="182">
    <xf numFmtId="0" fontId="0" fillId="0" borderId="0" xfId="0"/>
    <xf numFmtId="43" fontId="0" fillId="0" borderId="17" xfId="0" applyNumberFormat="1" applyFont="1" applyBorder="1" applyAlignment="1">
      <alignment vertical="center"/>
    </xf>
    <xf numFmtId="43" fontId="0" fillId="0" borderId="18" xfId="0" applyNumberFormat="1" applyFont="1" applyBorder="1" applyAlignment="1">
      <alignment vertical="center"/>
    </xf>
    <xf numFmtId="4" fontId="0" fillId="0" borderId="12" xfId="0" applyNumberFormat="1" applyFont="1" applyBorder="1" applyAlignment="1">
      <alignment vertical="center"/>
    </xf>
    <xf numFmtId="4" fontId="0" fillId="0" borderId="0" xfId="0" applyNumberFormat="1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2" fontId="0" fillId="0" borderId="17" xfId="0" applyNumberFormat="1" applyFont="1" applyBorder="1" applyAlignment="1">
      <alignment vertical="center"/>
    </xf>
    <xf numFmtId="2" fontId="0" fillId="0" borderId="18" xfId="0" applyNumberFormat="1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3" fontId="0" fillId="0" borderId="17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8" fillId="0" borderId="0" xfId="6" applyAlignment="1"/>
    <xf numFmtId="44" fontId="0" fillId="0" borderId="0" xfId="0" applyNumberFormat="1"/>
    <xf numFmtId="0" fontId="3" fillId="0" borderId="0" xfId="0" applyFont="1"/>
    <xf numFmtId="0" fontId="0" fillId="0" borderId="0" xfId="0" applyBorder="1"/>
    <xf numFmtId="0" fontId="0" fillId="0" borderId="0" xfId="0" applyFont="1" applyBorder="1" applyAlignment="1">
      <alignment vertical="center"/>
    </xf>
    <xf numFmtId="0" fontId="0" fillId="0" borderId="0" xfId="0" applyFont="1" applyBorder="1"/>
    <xf numFmtId="0" fontId="8" fillId="0" borderId="0" xfId="6" applyBorder="1" applyAlignment="1"/>
    <xf numFmtId="0" fontId="4" fillId="5" borderId="10" xfId="10" applyFont="1" applyBorder="1" applyAlignment="1">
      <alignment horizontal="center" vertical="center"/>
    </xf>
    <xf numFmtId="0" fontId="4" fillId="5" borderId="11" xfId="10" applyFont="1" applyBorder="1" applyAlignment="1">
      <alignment horizontal="center" vertical="center"/>
    </xf>
    <xf numFmtId="0" fontId="4" fillId="5" borderId="14" xfId="10" applyFont="1" applyBorder="1" applyAlignment="1">
      <alignment horizontal="center" vertical="center"/>
    </xf>
    <xf numFmtId="0" fontId="4" fillId="5" borderId="15" xfId="10" applyFont="1" applyBorder="1" applyAlignment="1">
      <alignment horizontal="center" vertical="center"/>
    </xf>
    <xf numFmtId="43" fontId="4" fillId="5" borderId="17" xfId="10" applyNumberFormat="1" applyFont="1" applyBorder="1" applyAlignment="1">
      <alignment horizontal="center" vertical="center"/>
    </xf>
    <xf numFmtId="43" fontId="4" fillId="5" borderId="18" xfId="10" applyNumberFormat="1" applyFont="1" applyBorder="1" applyAlignment="1">
      <alignment horizontal="center" vertical="center"/>
    </xf>
    <xf numFmtId="43" fontId="4" fillId="5" borderId="0" xfId="10" applyNumberFormat="1" applyFont="1" applyBorder="1" applyAlignment="1">
      <alignment horizontal="center" vertical="center"/>
    </xf>
    <xf numFmtId="0" fontId="4" fillId="5" borderId="19" xfId="10" applyFont="1" applyBorder="1" applyAlignment="1">
      <alignment horizontal="center" vertical="center"/>
    </xf>
    <xf numFmtId="0" fontId="4" fillId="5" borderId="20" xfId="10" applyFont="1" applyBorder="1" applyAlignment="1">
      <alignment horizontal="center" vertical="center"/>
    </xf>
    <xf numFmtId="2" fontId="4" fillId="5" borderId="20" xfId="10" applyNumberFormat="1" applyFont="1" applyBorder="1" applyAlignment="1">
      <alignment horizontal="center" vertical="center"/>
    </xf>
    <xf numFmtId="2" fontId="4" fillId="5" borderId="21" xfId="10" applyNumberFormat="1" applyFont="1" applyBorder="1" applyAlignment="1">
      <alignment horizontal="right" vertical="center"/>
    </xf>
    <xf numFmtId="0" fontId="4" fillId="5" borderId="17" xfId="10" applyFont="1" applyBorder="1" applyAlignment="1">
      <alignment horizontal="left" vertical="center"/>
    </xf>
    <xf numFmtId="0" fontId="4" fillId="5" borderId="16" xfId="1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43" fontId="0" fillId="0" borderId="18" xfId="0" applyNumberFormat="1" applyFont="1" applyBorder="1" applyAlignment="1">
      <alignment horizontal="center" vertical="center"/>
    </xf>
    <xf numFmtId="9" fontId="0" fillId="0" borderId="0" xfId="2" applyFont="1"/>
    <xf numFmtId="10" fontId="0" fillId="0" borderId="0" xfId="0" applyNumberFormat="1"/>
    <xf numFmtId="9" fontId="6" fillId="0" borderId="5" xfId="2" applyFont="1" applyBorder="1" applyAlignment="1">
      <alignment horizontal="center" vertical="center"/>
    </xf>
    <xf numFmtId="44" fontId="6" fillId="0" borderId="5" xfId="1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4" fontId="0" fillId="0" borderId="0" xfId="2" applyNumberFormat="1" applyFont="1" applyAlignment="1">
      <alignment horizontal="center" vertical="center"/>
    </xf>
    <xf numFmtId="164" fontId="0" fillId="0" borderId="0" xfId="0" applyNumberFormat="1"/>
    <xf numFmtId="10" fontId="0" fillId="0" borderId="0" xfId="2" applyNumberFormat="1" applyFont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  <xf numFmtId="0" fontId="3" fillId="0" borderId="0" xfId="0" applyFont="1" applyBorder="1" applyAlignment="1">
      <alignment vertical="center"/>
    </xf>
    <xf numFmtId="44" fontId="0" fillId="0" borderId="0" xfId="1" applyFont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43" fontId="6" fillId="0" borderId="18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2" fontId="0" fillId="0" borderId="0" xfId="0" applyNumberFormat="1" applyFont="1"/>
    <xf numFmtId="44" fontId="0" fillId="0" borderId="0" xfId="0" applyNumberFormat="1" applyBorder="1"/>
    <xf numFmtId="0" fontId="6" fillId="0" borderId="17" xfId="0" applyFont="1" applyBorder="1" applyAlignment="1">
      <alignment horizontal="left" vertical="center"/>
    </xf>
    <xf numFmtId="43" fontId="6" fillId="0" borderId="17" xfId="0" applyNumberFormat="1" applyFont="1" applyBorder="1" applyAlignment="1">
      <alignment vertical="center"/>
    </xf>
    <xf numFmtId="0" fontId="0" fillId="0" borderId="0" xfId="0" applyBorder="1" applyAlignment="1"/>
    <xf numFmtId="44" fontId="0" fillId="0" borderId="0" xfId="0" applyNumberFormat="1" applyBorder="1" applyAlignment="1"/>
    <xf numFmtId="44" fontId="0" fillId="0" borderId="0" xfId="0" applyNumberFormat="1" applyAlignment="1"/>
    <xf numFmtId="44" fontId="4" fillId="0" borderId="0" xfId="0" applyNumberFormat="1" applyFont="1" applyAlignme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0" fillId="0" borderId="0" xfId="0" applyNumberFormat="1"/>
    <xf numFmtId="44" fontId="5" fillId="0" borderId="5" xfId="1" applyFont="1" applyBorder="1" applyAlignment="1">
      <alignment horizontal="left" vertical="center"/>
    </xf>
    <xf numFmtId="10" fontId="5" fillId="0" borderId="5" xfId="2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44" fontId="11" fillId="7" borderId="26" xfId="12" applyNumberFormat="1" applyFont="1" applyBorder="1" applyAlignment="1" applyProtection="1">
      <alignment vertical="center"/>
    </xf>
    <xf numFmtId="0" fontId="5" fillId="3" borderId="7" xfId="4" applyFont="1" applyBorder="1" applyAlignment="1" applyProtection="1">
      <alignment horizontal="left" vertical="center"/>
    </xf>
    <xf numFmtId="44" fontId="5" fillId="3" borderId="8" xfId="4" applyNumberFormat="1" applyFont="1" applyBorder="1" applyAlignment="1" applyProtection="1">
      <alignment vertical="center"/>
    </xf>
    <xf numFmtId="0" fontId="5" fillId="2" borderId="7" xfId="3" applyFont="1" applyBorder="1" applyAlignment="1" applyProtection="1">
      <alignment horizontal="left" vertical="center"/>
    </xf>
    <xf numFmtId="44" fontId="5" fillId="2" borderId="8" xfId="3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left" vertical="center" wrapText="1"/>
    </xf>
    <xf numFmtId="44" fontId="6" fillId="0" borderId="5" xfId="1" applyFont="1" applyBorder="1" applyAlignment="1" applyProtection="1">
      <alignment horizontal="center" vertical="center"/>
    </xf>
    <xf numFmtId="0" fontId="5" fillId="2" borderId="2" xfId="3" applyFont="1" applyBorder="1" applyAlignment="1" applyProtection="1">
      <alignment horizontal="left" vertical="center"/>
    </xf>
    <xf numFmtId="0" fontId="5" fillId="2" borderId="3" xfId="3" applyFont="1" applyBorder="1" applyAlignment="1" applyProtection="1">
      <alignment horizontal="left" vertical="center"/>
    </xf>
    <xf numFmtId="0" fontId="5" fillId="5" borderId="33" xfId="10" applyFont="1" applyBorder="1" applyAlignment="1" applyProtection="1">
      <alignment vertical="center"/>
    </xf>
    <xf numFmtId="0" fontId="5" fillId="5" borderId="34" xfId="10" applyFont="1" applyBorder="1" applyAlignment="1" applyProtection="1">
      <alignment vertical="center"/>
    </xf>
    <xf numFmtId="0" fontId="5" fillId="5" borderId="47" xfId="10" applyFont="1" applyBorder="1" applyAlignment="1" applyProtection="1">
      <alignment vertical="center"/>
    </xf>
    <xf numFmtId="44" fontId="5" fillId="6" borderId="5" xfId="11" applyNumberFormat="1" applyFont="1" applyBorder="1" applyAlignment="1" applyProtection="1">
      <alignment horizontal="center" vertical="center"/>
    </xf>
    <xf numFmtId="0" fontId="5" fillId="5" borderId="35" xfId="10" applyFont="1" applyBorder="1" applyAlignment="1" applyProtection="1">
      <alignment vertical="center"/>
    </xf>
    <xf numFmtId="0" fontId="5" fillId="5" borderId="0" xfId="10" applyFont="1" applyBorder="1" applyAlignment="1" applyProtection="1">
      <alignment vertical="center"/>
    </xf>
    <xf numFmtId="0" fontId="5" fillId="5" borderId="48" xfId="10" applyFont="1" applyBorder="1" applyAlignment="1" applyProtection="1">
      <alignment vertical="center"/>
    </xf>
    <xf numFmtId="0" fontId="5" fillId="5" borderId="6" xfId="10" applyFont="1" applyBorder="1" applyAlignment="1" applyProtection="1">
      <alignment vertical="center"/>
    </xf>
    <xf numFmtId="0" fontId="5" fillId="5" borderId="7" xfId="10" applyFont="1" applyBorder="1" applyAlignment="1" applyProtection="1">
      <alignment vertical="center"/>
    </xf>
    <xf numFmtId="0" fontId="5" fillId="5" borderId="8" xfId="10" applyFont="1" applyBorder="1" applyAlignment="1" applyProtection="1">
      <alignment vertical="center"/>
    </xf>
    <xf numFmtId="0" fontId="5" fillId="2" borderId="1" xfId="3" applyFont="1" applyBorder="1" applyAlignment="1" applyProtection="1">
      <alignment horizontal="center" vertical="center"/>
    </xf>
    <xf numFmtId="0" fontId="6" fillId="2" borderId="1" xfId="3" applyFont="1" applyBorder="1" applyAlignment="1" applyProtection="1">
      <alignment horizontal="center" vertical="center"/>
    </xf>
    <xf numFmtId="10" fontId="5" fillId="2" borderId="39" xfId="3" applyNumberFormat="1" applyFont="1" applyBorder="1" applyAlignment="1" applyProtection="1">
      <alignment horizontal="center" vertical="center"/>
    </xf>
    <xf numFmtId="10" fontId="6" fillId="2" borderId="39" xfId="3" applyNumberFormat="1" applyFont="1" applyBorder="1" applyAlignment="1" applyProtection="1">
      <alignment horizontal="center" vertical="center"/>
    </xf>
    <xf numFmtId="0" fontId="5" fillId="2" borderId="40" xfId="3" applyFont="1" applyBorder="1" applyAlignment="1" applyProtection="1">
      <alignment horizontal="center" vertical="center"/>
    </xf>
    <xf numFmtId="0" fontId="5" fillId="2" borderId="36" xfId="3" applyFont="1" applyBorder="1" applyAlignment="1" applyProtection="1">
      <alignment horizontal="center" vertical="center"/>
    </xf>
    <xf numFmtId="0" fontId="5" fillId="2" borderId="36" xfId="3" applyFont="1" applyBorder="1" applyAlignment="1" applyProtection="1">
      <alignment horizontal="center" vertical="center" wrapText="1"/>
    </xf>
    <xf numFmtId="0" fontId="5" fillId="2" borderId="41" xfId="3" applyFont="1" applyBorder="1" applyAlignment="1" applyProtection="1">
      <alignment horizontal="center" vertical="center" wrapText="1"/>
    </xf>
    <xf numFmtId="44" fontId="6" fillId="8" borderId="5" xfId="13" applyNumberFormat="1" applyFont="1" applyBorder="1" applyAlignment="1" applyProtection="1">
      <alignment horizontal="center" vertical="center"/>
      <protection locked="0"/>
    </xf>
    <xf numFmtId="44" fontId="6" fillId="8" borderId="5" xfId="1" applyFont="1" applyFill="1" applyBorder="1" applyAlignment="1" applyProtection="1">
      <alignment horizontal="center" vertical="center"/>
      <protection locked="0"/>
    </xf>
    <xf numFmtId="44" fontId="1" fillId="9" borderId="5" xfId="14" applyNumberFormat="1" applyBorder="1" applyAlignment="1" applyProtection="1">
      <alignment horizontal="center" vertical="center"/>
      <protection locked="0"/>
    </xf>
    <xf numFmtId="44" fontId="1" fillId="9" borderId="5" xfId="1" applyFill="1" applyBorder="1" applyAlignment="1" applyProtection="1">
      <alignment horizontal="center" vertical="center"/>
      <protection locked="0"/>
    </xf>
    <xf numFmtId="44" fontId="6" fillId="9" borderId="5" xfId="14" applyNumberFormat="1" applyFont="1" applyBorder="1" applyAlignment="1" applyProtection="1">
      <alignment horizontal="center" vertical="center"/>
      <protection locked="0"/>
    </xf>
    <xf numFmtId="44" fontId="3" fillId="0" borderId="5" xfId="1" applyFont="1" applyBorder="1" applyAlignment="1" applyProtection="1">
      <alignment horizontal="center" vertical="center"/>
    </xf>
    <xf numFmtId="44" fontId="3" fillId="0" borderId="0" xfId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5" borderId="27" xfId="10" applyFont="1" applyBorder="1" applyAlignment="1">
      <alignment horizontal="center" vertical="center"/>
    </xf>
    <xf numFmtId="0" fontId="4" fillId="5" borderId="28" xfId="10" applyFont="1" applyBorder="1" applyAlignment="1">
      <alignment horizontal="center" vertical="center"/>
    </xf>
    <xf numFmtId="0" fontId="4" fillId="5" borderId="29" xfId="10" applyFont="1" applyBorder="1" applyAlignment="1">
      <alignment horizontal="center" vertical="center"/>
    </xf>
    <xf numFmtId="0" fontId="4" fillId="5" borderId="30" xfId="10" applyFont="1" applyBorder="1" applyAlignment="1">
      <alignment horizontal="center" vertical="center"/>
    </xf>
    <xf numFmtId="0" fontId="4" fillId="5" borderId="31" xfId="10" applyFont="1" applyBorder="1" applyAlignment="1">
      <alignment horizontal="center" vertical="center"/>
    </xf>
    <xf numFmtId="0" fontId="4" fillId="5" borderId="32" xfId="10" applyFont="1" applyBorder="1" applyAlignment="1">
      <alignment horizontal="center" vertical="center"/>
    </xf>
    <xf numFmtId="0" fontId="5" fillId="4" borderId="22" xfId="5" applyFont="1" applyBorder="1" applyAlignment="1">
      <alignment horizontal="center" vertical="center"/>
    </xf>
    <xf numFmtId="0" fontId="5" fillId="4" borderId="23" xfId="5" applyFont="1" applyBorder="1" applyAlignment="1">
      <alignment horizontal="center" vertical="center"/>
    </xf>
    <xf numFmtId="0" fontId="5" fillId="4" borderId="24" xfId="5" applyFont="1" applyBorder="1" applyAlignment="1">
      <alignment horizontal="center" vertical="center"/>
    </xf>
    <xf numFmtId="0" fontId="4" fillId="5" borderId="9" xfId="10" applyFont="1" applyBorder="1" applyAlignment="1">
      <alignment horizontal="center" vertical="center"/>
    </xf>
    <xf numFmtId="0" fontId="4" fillId="5" borderId="13" xfId="10" applyFont="1" applyBorder="1" applyAlignment="1">
      <alignment horizontal="center" vertical="center"/>
    </xf>
    <xf numFmtId="0" fontId="4" fillId="5" borderId="10" xfId="10" applyFont="1" applyBorder="1" applyAlignment="1">
      <alignment horizontal="center" vertical="center"/>
    </xf>
    <xf numFmtId="0" fontId="4" fillId="5" borderId="14" xfId="10" applyFont="1" applyBorder="1" applyAlignment="1">
      <alignment horizontal="center" vertical="center"/>
    </xf>
    <xf numFmtId="0" fontId="4" fillId="5" borderId="22" xfId="10" applyFont="1" applyBorder="1" applyAlignment="1">
      <alignment horizontal="center" vertical="center"/>
    </xf>
    <xf numFmtId="0" fontId="4" fillId="5" borderId="23" xfId="1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4" fillId="5" borderId="22" xfId="10" applyFont="1" applyBorder="1" applyAlignment="1">
      <alignment horizontal="center"/>
    </xf>
    <xf numFmtId="0" fontId="4" fillId="5" borderId="23" xfId="10" applyFont="1" applyBorder="1" applyAlignment="1">
      <alignment horizontal="center"/>
    </xf>
    <xf numFmtId="0" fontId="4" fillId="5" borderId="24" xfId="10" applyFont="1" applyBorder="1" applyAlignment="1">
      <alignment horizontal="center"/>
    </xf>
    <xf numFmtId="43" fontId="4" fillId="5" borderId="23" xfId="10" applyNumberFormat="1" applyFont="1" applyBorder="1" applyAlignment="1">
      <alignment horizontal="center" vertical="center"/>
    </xf>
    <xf numFmtId="43" fontId="4" fillId="5" borderId="24" xfId="10" applyNumberFormat="1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5" fillId="8" borderId="0" xfId="13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0" fontId="5" fillId="2" borderId="1" xfId="3" applyFont="1" applyBorder="1" applyAlignment="1" applyProtection="1">
      <alignment horizontal="center" vertical="center"/>
    </xf>
    <xf numFmtId="0" fontId="5" fillId="2" borderId="36" xfId="3" applyFont="1" applyBorder="1" applyAlignment="1" applyProtection="1">
      <alignment horizontal="center" vertical="center"/>
    </xf>
    <xf numFmtId="0" fontId="5" fillId="2" borderId="2" xfId="3" applyFont="1" applyBorder="1" applyAlignment="1" applyProtection="1">
      <alignment horizontal="left" vertical="center"/>
    </xf>
    <xf numFmtId="0" fontId="5" fillId="2" borderId="3" xfId="3" applyFont="1" applyBorder="1" applyAlignment="1" applyProtection="1">
      <alignment horizontal="left" vertical="center"/>
    </xf>
    <xf numFmtId="0" fontId="0" fillId="0" borderId="0" xfId="0" applyAlignment="1">
      <alignment horizontal="right" vertical="center"/>
    </xf>
    <xf numFmtId="0" fontId="12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5" fillId="2" borderId="38" xfId="3" applyFont="1" applyBorder="1" applyAlignment="1" applyProtection="1">
      <alignment horizontal="center" vertical="center"/>
    </xf>
    <xf numFmtId="0" fontId="5" fillId="2" borderId="39" xfId="3" applyFont="1" applyBorder="1" applyAlignment="1" applyProtection="1">
      <alignment horizontal="center" vertical="center"/>
    </xf>
    <xf numFmtId="0" fontId="6" fillId="2" borderId="38" xfId="3" applyFont="1" applyBorder="1" applyAlignment="1" applyProtection="1">
      <alignment horizontal="center" vertical="center"/>
    </xf>
    <xf numFmtId="0" fontId="6" fillId="2" borderId="1" xfId="3" applyFont="1" applyBorder="1" applyAlignment="1" applyProtection="1">
      <alignment horizontal="center" vertical="center"/>
    </xf>
    <xf numFmtId="0" fontId="5" fillId="3" borderId="6" xfId="4" applyFont="1" applyBorder="1" applyAlignment="1" applyProtection="1">
      <alignment horizontal="left" vertical="center"/>
    </xf>
    <xf numFmtId="0" fontId="5" fillId="3" borderId="7" xfId="4" applyFont="1" applyBorder="1" applyAlignment="1" applyProtection="1">
      <alignment horizontal="left" vertical="center"/>
    </xf>
    <xf numFmtId="0" fontId="5" fillId="2" borderId="49" xfId="3" applyFont="1" applyBorder="1" applyAlignment="1" applyProtection="1">
      <alignment horizontal="center" vertical="center"/>
    </xf>
    <xf numFmtId="0" fontId="5" fillId="2" borderId="42" xfId="3" applyFont="1" applyBorder="1" applyAlignment="1" applyProtection="1">
      <alignment horizontal="center" vertical="center" wrapText="1"/>
    </xf>
    <xf numFmtId="0" fontId="5" fillId="2" borderId="43" xfId="3" applyFont="1" applyBorder="1" applyAlignment="1" applyProtection="1">
      <alignment horizontal="center" vertical="center" wrapText="1"/>
    </xf>
    <xf numFmtId="0" fontId="5" fillId="2" borderId="44" xfId="3" applyFont="1" applyBorder="1" applyAlignment="1" applyProtection="1">
      <alignment horizontal="center" vertical="center" wrapText="1"/>
    </xf>
    <xf numFmtId="0" fontId="5" fillId="2" borderId="34" xfId="3" applyFont="1" applyBorder="1" applyAlignment="1" applyProtection="1">
      <alignment horizontal="center" vertical="center" wrapText="1"/>
    </xf>
    <xf numFmtId="0" fontId="5" fillId="2" borderId="45" xfId="3" applyFont="1" applyBorder="1" applyAlignment="1" applyProtection="1">
      <alignment horizontal="center" vertical="center" wrapText="1"/>
    </xf>
    <xf numFmtId="0" fontId="5" fillId="2" borderId="46" xfId="3" applyFont="1" applyBorder="1" applyAlignment="1" applyProtection="1">
      <alignment horizontal="center" vertical="center" wrapText="1"/>
    </xf>
    <xf numFmtId="0" fontId="5" fillId="2" borderId="42" xfId="3" applyFont="1" applyBorder="1" applyAlignment="1" applyProtection="1">
      <alignment horizontal="center" vertical="center"/>
    </xf>
    <xf numFmtId="0" fontId="5" fillId="2" borderId="43" xfId="3" applyFont="1" applyBorder="1" applyAlignment="1" applyProtection="1">
      <alignment horizontal="center" vertical="center"/>
    </xf>
    <xf numFmtId="0" fontId="11" fillId="7" borderId="37" xfId="12" applyFont="1" applyBorder="1" applyAlignment="1" applyProtection="1">
      <alignment horizontal="center" vertical="center"/>
    </xf>
    <xf numFmtId="0" fontId="11" fillId="7" borderId="25" xfId="12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5" xfId="0" applyFont="1" applyBorder="1"/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4" fillId="5" borderId="5" xfId="10" applyFont="1" applyBorder="1" applyAlignment="1">
      <alignment horizontal="center" vertical="center"/>
    </xf>
  </cellXfs>
  <cellStyles count="15">
    <cellStyle name="40% - Ênfase1" xfId="10" builtinId="31"/>
    <cellStyle name="40% - Ênfase3" xfId="11" builtinId="39"/>
    <cellStyle name="40% - Ênfase4" xfId="14" builtinId="43"/>
    <cellStyle name="40% - Ênfase5" xfId="4" builtinId="47"/>
    <cellStyle name="Ênfase1" xfId="12" builtinId="29"/>
    <cellStyle name="Ênfase3" xfId="5" builtinId="37"/>
    <cellStyle name="Moeda" xfId="1" builtinId="4"/>
    <cellStyle name="Moeda 2" xfId="8"/>
    <cellStyle name="Neutra" xfId="13" builtinId="28"/>
    <cellStyle name="Normal" xfId="0" builtinId="0"/>
    <cellStyle name="Normal 2" xfId="6"/>
    <cellStyle name="Normal 3" xfId="7"/>
    <cellStyle name="Porcentagem" xfId="2" builtinId="5"/>
    <cellStyle name="Porcentagem 2" xfId="9"/>
    <cellStyle name="Saída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0</xdr:row>
      <xdr:rowOff>123825</xdr:rowOff>
    </xdr:from>
    <xdr:to>
      <xdr:col>4</xdr:col>
      <xdr:colOff>868892</xdr:colOff>
      <xdr:row>1</xdr:row>
      <xdr:rowOff>628661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123825"/>
          <a:ext cx="2116667" cy="6953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4179096</xdr:colOff>
      <xdr:row>0</xdr:row>
      <xdr:rowOff>166689</xdr:rowOff>
    </xdr:from>
    <xdr:to>
      <xdr:col>5</xdr:col>
      <xdr:colOff>1057013</xdr:colOff>
      <xdr:row>0</xdr:row>
      <xdr:rowOff>862025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3815" y="166689"/>
          <a:ext cx="2116667" cy="6953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0</xdr:row>
      <xdr:rowOff>133350</xdr:rowOff>
    </xdr:from>
    <xdr:to>
      <xdr:col>4</xdr:col>
      <xdr:colOff>2095500</xdr:colOff>
      <xdr:row>1</xdr:row>
      <xdr:rowOff>499400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33350"/>
          <a:ext cx="1781175" cy="55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topLeftCell="A7" zoomScaleNormal="100" zoomScaleSheetLayoutView="100" workbookViewId="0">
      <selection activeCell="M30" sqref="M30"/>
    </sheetView>
  </sheetViews>
  <sheetFormatPr defaultRowHeight="15" x14ac:dyDescent="0.25"/>
  <cols>
    <col min="1" max="1" width="8.42578125" customWidth="1"/>
    <col min="2" max="2" width="7.5703125" customWidth="1"/>
    <col min="4" max="4" width="28.7109375" customWidth="1"/>
    <col min="5" max="5" width="17" customWidth="1"/>
    <col min="6" max="6" width="17.140625" customWidth="1"/>
    <col min="7" max="7" width="8.140625" customWidth="1"/>
  </cols>
  <sheetData>
    <row r="1" spans="1:16" x14ac:dyDescent="0.25">
      <c r="B1" s="23"/>
      <c r="C1" s="112"/>
      <c r="D1" s="113"/>
      <c r="E1" s="113"/>
      <c r="F1" s="114"/>
      <c r="G1" s="23"/>
    </row>
    <row r="2" spans="1:16" ht="61.15" customHeight="1" thickBot="1" x14ac:dyDescent="0.3">
      <c r="B2" s="26"/>
      <c r="C2" s="115"/>
      <c r="D2" s="116"/>
      <c r="E2" s="116"/>
      <c r="F2" s="117"/>
      <c r="G2" s="26"/>
      <c r="H2" s="20"/>
      <c r="I2" s="20"/>
      <c r="J2" s="20"/>
      <c r="K2" s="20"/>
      <c r="L2" s="20"/>
      <c r="M2" s="20"/>
      <c r="N2" s="20"/>
      <c r="O2" s="20"/>
      <c r="P2" s="20"/>
    </row>
    <row r="3" spans="1:16" x14ac:dyDescent="0.25">
      <c r="A3" s="23"/>
      <c r="B3" s="26"/>
      <c r="C3" s="119" t="s">
        <v>45</v>
      </c>
      <c r="D3" s="120"/>
      <c r="E3" s="120"/>
      <c r="F3" s="121"/>
      <c r="G3" s="26"/>
      <c r="H3" s="26"/>
      <c r="I3" s="20"/>
      <c r="J3" s="20"/>
      <c r="K3" s="20"/>
      <c r="L3" s="20"/>
      <c r="M3" s="20"/>
      <c r="N3" s="20"/>
      <c r="O3" s="20"/>
      <c r="P3" s="20"/>
    </row>
    <row r="4" spans="1:16" ht="47.25" customHeight="1" thickBot="1" x14ac:dyDescent="0.3">
      <c r="A4" s="23"/>
      <c r="B4" s="26"/>
      <c r="C4" s="122"/>
      <c r="D4" s="123"/>
      <c r="E4" s="123"/>
      <c r="F4" s="124"/>
      <c r="G4" s="26"/>
      <c r="H4" s="26"/>
      <c r="I4" s="20"/>
      <c r="J4" s="20"/>
      <c r="K4" s="20"/>
      <c r="L4" s="20"/>
      <c r="M4" s="20"/>
      <c r="N4" s="20"/>
      <c r="O4" s="20"/>
      <c r="P4" s="20"/>
    </row>
    <row r="5" spans="1:16" ht="4.5" customHeight="1" thickBot="1" x14ac:dyDescent="0.35">
      <c r="A5" s="23"/>
      <c r="B5" s="25"/>
      <c r="C5" s="25"/>
      <c r="D5" s="25"/>
      <c r="E5" s="25"/>
      <c r="F5" s="25"/>
      <c r="G5" s="25"/>
      <c r="H5" s="25"/>
      <c r="I5" s="8"/>
      <c r="J5" s="8"/>
      <c r="K5" s="8"/>
      <c r="L5" s="8"/>
    </row>
    <row r="6" spans="1:16" thickBot="1" x14ac:dyDescent="0.35">
      <c r="A6" s="23"/>
      <c r="B6" s="25"/>
      <c r="C6" s="135" t="s">
        <v>25</v>
      </c>
      <c r="D6" s="136"/>
      <c r="E6" s="136"/>
      <c r="F6" s="137"/>
      <c r="G6" s="25"/>
      <c r="H6" s="25"/>
      <c r="I6" s="8"/>
      <c r="J6" s="8"/>
      <c r="K6" s="8"/>
      <c r="L6" s="8"/>
    </row>
    <row r="7" spans="1:16" ht="4.5" customHeight="1" thickBot="1" x14ac:dyDescent="0.35">
      <c r="A7" s="23"/>
      <c r="B7" s="25"/>
      <c r="C7" s="25"/>
      <c r="D7" s="25"/>
      <c r="E7" s="25"/>
      <c r="F7" s="25"/>
      <c r="G7" s="25"/>
      <c r="H7" s="25"/>
      <c r="I7" s="8"/>
      <c r="J7" s="8"/>
      <c r="K7" s="8"/>
      <c r="L7" s="8"/>
    </row>
    <row r="8" spans="1:16" x14ac:dyDescent="0.25">
      <c r="A8" s="23"/>
      <c r="B8" s="24"/>
      <c r="C8" s="128" t="s">
        <v>26</v>
      </c>
      <c r="D8" s="130" t="s">
        <v>27</v>
      </c>
      <c r="E8" s="27" t="s">
        <v>28</v>
      </c>
      <c r="F8" s="28" t="s">
        <v>28</v>
      </c>
      <c r="G8" s="10"/>
      <c r="H8" s="11"/>
      <c r="I8" s="8"/>
      <c r="J8" s="8"/>
      <c r="K8" s="8"/>
      <c r="L8" s="8"/>
    </row>
    <row r="9" spans="1:16" ht="15.75" thickBot="1" x14ac:dyDescent="0.3">
      <c r="A9" s="23"/>
      <c r="B9" s="24"/>
      <c r="C9" s="129"/>
      <c r="D9" s="131"/>
      <c r="E9" s="29" t="s">
        <v>29</v>
      </c>
      <c r="F9" s="30" t="s">
        <v>30</v>
      </c>
      <c r="G9" s="10"/>
      <c r="H9" s="11"/>
      <c r="I9" s="8"/>
      <c r="J9" s="8"/>
      <c r="K9" s="8"/>
      <c r="L9" s="8"/>
    </row>
    <row r="10" spans="1:16" ht="14.45" x14ac:dyDescent="0.3">
      <c r="A10" s="23"/>
      <c r="B10" s="24"/>
      <c r="C10" s="12"/>
      <c r="D10" s="13"/>
      <c r="E10" s="14"/>
      <c r="F10" s="15"/>
      <c r="G10" s="10"/>
      <c r="H10" s="11"/>
      <c r="I10" s="8"/>
      <c r="J10" s="8"/>
      <c r="K10" s="8"/>
      <c r="L10" s="8"/>
    </row>
    <row r="11" spans="1:16" x14ac:dyDescent="0.25">
      <c r="A11" s="23"/>
      <c r="B11" s="24"/>
      <c r="C11" s="39">
        <v>1</v>
      </c>
      <c r="D11" s="38" t="s">
        <v>31</v>
      </c>
      <c r="E11" s="31" t="s">
        <v>32</v>
      </c>
      <c r="F11" s="32">
        <v>0</v>
      </c>
      <c r="G11" s="16"/>
      <c r="H11" s="17"/>
      <c r="I11" s="8"/>
      <c r="J11" s="8"/>
      <c r="K11" s="8"/>
      <c r="L11" s="8"/>
    </row>
    <row r="12" spans="1:16" x14ac:dyDescent="0.25">
      <c r="A12" s="23"/>
      <c r="B12" s="24"/>
      <c r="C12" s="40" t="s">
        <v>11</v>
      </c>
      <c r="D12" s="5" t="s">
        <v>33</v>
      </c>
      <c r="E12" s="1" t="s">
        <v>32</v>
      </c>
      <c r="F12" s="2" t="s">
        <v>32</v>
      </c>
      <c r="G12" s="3"/>
      <c r="H12" s="24"/>
      <c r="I12" s="8"/>
      <c r="J12" s="8"/>
      <c r="K12" s="8"/>
      <c r="L12" s="8"/>
    </row>
    <row r="13" spans="1:16" x14ac:dyDescent="0.25">
      <c r="A13" s="23"/>
      <c r="B13" s="24"/>
      <c r="C13" s="40" t="s">
        <v>15</v>
      </c>
      <c r="D13" s="5" t="s">
        <v>34</v>
      </c>
      <c r="E13" s="1" t="s">
        <v>32</v>
      </c>
      <c r="F13" s="2" t="s">
        <v>32</v>
      </c>
      <c r="G13" s="3"/>
      <c r="H13" s="24"/>
      <c r="I13" s="8"/>
      <c r="J13" s="8"/>
      <c r="K13" s="8"/>
      <c r="L13" s="8"/>
    </row>
    <row r="14" spans="1:16" x14ac:dyDescent="0.25">
      <c r="A14" s="23"/>
      <c r="B14" s="24"/>
      <c r="C14" s="40" t="s">
        <v>17</v>
      </c>
      <c r="D14" s="5" t="s">
        <v>35</v>
      </c>
      <c r="E14" s="1" t="s">
        <v>32</v>
      </c>
      <c r="F14" s="2" t="s">
        <v>32</v>
      </c>
      <c r="G14" s="3"/>
      <c r="H14" s="24"/>
      <c r="I14" s="8"/>
      <c r="J14" s="8"/>
      <c r="K14" s="8"/>
      <c r="L14" s="8"/>
    </row>
    <row r="15" spans="1:16" x14ac:dyDescent="0.25">
      <c r="A15" s="23"/>
      <c r="B15" s="24"/>
      <c r="C15" s="40" t="s">
        <v>32</v>
      </c>
      <c r="D15" s="5" t="s">
        <v>32</v>
      </c>
      <c r="E15" s="1" t="s">
        <v>32</v>
      </c>
      <c r="F15" s="2" t="s">
        <v>32</v>
      </c>
      <c r="G15" s="3"/>
      <c r="H15" s="24"/>
      <c r="I15" s="8"/>
      <c r="J15" s="8"/>
      <c r="K15" s="8"/>
      <c r="L15" s="8"/>
    </row>
    <row r="16" spans="1:16" x14ac:dyDescent="0.25">
      <c r="A16" s="23"/>
      <c r="B16" s="24"/>
      <c r="C16" s="39">
        <v>2</v>
      </c>
      <c r="D16" s="38" t="s">
        <v>36</v>
      </c>
      <c r="E16" s="31">
        <f>E17+E18+E19</f>
        <v>6.15</v>
      </c>
      <c r="F16" s="32"/>
      <c r="G16" s="3"/>
      <c r="H16" s="17"/>
      <c r="I16" s="8"/>
      <c r="J16" s="8"/>
      <c r="K16" s="8"/>
      <c r="L16" s="8"/>
    </row>
    <row r="17" spans="1:16" x14ac:dyDescent="0.25">
      <c r="A17" s="23"/>
      <c r="B17" s="24"/>
      <c r="C17" s="54" t="s">
        <v>20</v>
      </c>
      <c r="D17" s="59" t="s">
        <v>58</v>
      </c>
      <c r="E17" s="60">
        <v>2.5</v>
      </c>
      <c r="F17" s="55"/>
      <c r="G17" s="3"/>
      <c r="H17" s="52"/>
      <c r="I17" s="22"/>
      <c r="J17" s="22"/>
      <c r="K17" s="8"/>
      <c r="L17" s="8"/>
    </row>
    <row r="18" spans="1:16" x14ac:dyDescent="0.25">
      <c r="A18" s="23"/>
      <c r="B18" s="24"/>
      <c r="C18" s="40" t="s">
        <v>23</v>
      </c>
      <c r="D18" s="5" t="s">
        <v>37</v>
      </c>
      <c r="E18" s="1">
        <v>0.65</v>
      </c>
      <c r="F18" s="2"/>
      <c r="G18" s="3"/>
      <c r="H18" s="24"/>
      <c r="I18" s="8"/>
      <c r="J18" s="8"/>
      <c r="K18" s="8"/>
      <c r="L18" s="8"/>
    </row>
    <row r="19" spans="1:16" x14ac:dyDescent="0.25">
      <c r="A19" s="23"/>
      <c r="B19" s="24"/>
      <c r="C19" s="40" t="s">
        <v>24</v>
      </c>
      <c r="D19" s="5" t="s">
        <v>38</v>
      </c>
      <c r="E19" s="18">
        <v>3</v>
      </c>
      <c r="F19" s="2"/>
      <c r="G19" s="3"/>
      <c r="H19" s="4"/>
      <c r="I19" s="8"/>
      <c r="J19" s="8"/>
      <c r="K19" s="8"/>
      <c r="L19" s="8"/>
    </row>
    <row r="20" spans="1:16" x14ac:dyDescent="0.25">
      <c r="A20" s="23"/>
      <c r="B20" s="24"/>
      <c r="C20" s="40"/>
      <c r="D20" s="5"/>
      <c r="E20" s="1"/>
      <c r="F20" s="2"/>
      <c r="G20" s="3"/>
      <c r="H20" s="17"/>
      <c r="I20" s="8"/>
      <c r="J20" s="8"/>
      <c r="K20" s="8"/>
      <c r="L20" s="8"/>
    </row>
    <row r="21" spans="1:16" x14ac:dyDescent="0.25">
      <c r="A21" s="23"/>
      <c r="B21" s="24"/>
      <c r="C21" s="39">
        <v>3</v>
      </c>
      <c r="D21" s="38" t="s">
        <v>39</v>
      </c>
      <c r="E21" s="31" t="s">
        <v>32</v>
      </c>
      <c r="F21" s="32">
        <v>0</v>
      </c>
      <c r="G21" s="3"/>
      <c r="H21" s="17"/>
      <c r="I21" s="8"/>
      <c r="J21" s="8"/>
      <c r="K21" s="8"/>
      <c r="L21" s="8"/>
    </row>
    <row r="22" spans="1:16" x14ac:dyDescent="0.25">
      <c r="A22" s="23"/>
      <c r="B22" s="24"/>
      <c r="C22" s="40" t="s">
        <v>21</v>
      </c>
      <c r="D22" s="5" t="s">
        <v>57</v>
      </c>
      <c r="E22" s="1"/>
      <c r="F22" s="41">
        <v>0</v>
      </c>
      <c r="G22" s="3"/>
      <c r="H22" s="17"/>
      <c r="I22" s="8"/>
      <c r="J22" s="8"/>
      <c r="K22" s="8"/>
      <c r="L22" s="8"/>
    </row>
    <row r="23" spans="1:16" x14ac:dyDescent="0.25">
      <c r="A23" s="23"/>
      <c r="B23" s="24"/>
      <c r="C23" s="40" t="s">
        <v>22</v>
      </c>
      <c r="D23" s="5" t="s">
        <v>40</v>
      </c>
      <c r="E23" s="1"/>
      <c r="F23" s="41">
        <v>0</v>
      </c>
      <c r="G23" s="3"/>
      <c r="H23" s="17"/>
      <c r="I23" s="8"/>
      <c r="J23" s="8"/>
      <c r="K23" s="8"/>
      <c r="L23" s="8"/>
      <c r="M23" s="8"/>
      <c r="N23" s="8"/>
      <c r="O23" s="8"/>
      <c r="P23" s="8"/>
    </row>
    <row r="24" spans="1:16" x14ac:dyDescent="0.25">
      <c r="A24" s="23"/>
      <c r="B24" s="24"/>
      <c r="C24" s="40"/>
      <c r="D24" s="5"/>
      <c r="E24" s="1"/>
      <c r="F24" s="41"/>
      <c r="G24" s="3"/>
      <c r="H24" s="17"/>
      <c r="I24" s="8"/>
      <c r="J24" s="8"/>
      <c r="K24" s="8"/>
      <c r="L24" s="8"/>
      <c r="M24" s="8"/>
      <c r="N24" s="8"/>
      <c r="O24" s="8"/>
      <c r="P24" s="8"/>
    </row>
    <row r="25" spans="1:16" x14ac:dyDescent="0.25">
      <c r="A25" s="23"/>
      <c r="B25" s="24"/>
      <c r="C25" s="40"/>
      <c r="D25" s="5"/>
      <c r="E25" s="1"/>
      <c r="F25" s="41"/>
      <c r="G25" s="3"/>
      <c r="H25" s="17"/>
      <c r="I25" s="8"/>
      <c r="J25" s="57"/>
      <c r="K25" s="8"/>
      <c r="L25" s="8"/>
      <c r="M25" s="8"/>
      <c r="N25" s="8"/>
      <c r="O25" s="8"/>
      <c r="P25" s="8"/>
    </row>
    <row r="26" spans="1:16" x14ac:dyDescent="0.25">
      <c r="A26" s="23"/>
      <c r="B26" s="24"/>
      <c r="C26" s="39">
        <v>4</v>
      </c>
      <c r="D26" s="38" t="s">
        <v>41</v>
      </c>
      <c r="E26" s="31" t="s">
        <v>32</v>
      </c>
      <c r="F26" s="32">
        <v>1.23</v>
      </c>
      <c r="G26" s="3"/>
      <c r="H26" s="17"/>
      <c r="I26" s="8"/>
      <c r="J26" s="8"/>
      <c r="K26" s="8"/>
      <c r="L26" s="8"/>
      <c r="M26" s="8"/>
      <c r="N26" s="8"/>
      <c r="O26" s="8"/>
      <c r="P26" s="8"/>
    </row>
    <row r="27" spans="1:16" x14ac:dyDescent="0.25">
      <c r="A27" s="23"/>
      <c r="B27" s="24"/>
      <c r="C27" s="40"/>
      <c r="D27" s="5"/>
      <c r="E27" s="1"/>
      <c r="F27" s="41"/>
      <c r="G27" s="3"/>
      <c r="H27" s="17"/>
      <c r="I27" s="8"/>
      <c r="J27" s="8"/>
      <c r="K27" s="8"/>
      <c r="L27" s="8"/>
      <c r="M27" s="8"/>
      <c r="N27" s="8"/>
      <c r="O27" s="8"/>
      <c r="P27" s="8"/>
    </row>
    <row r="28" spans="1:16" x14ac:dyDescent="0.25">
      <c r="A28" s="23"/>
      <c r="B28" s="24"/>
      <c r="C28" s="39">
        <v>5</v>
      </c>
      <c r="D28" s="38" t="s">
        <v>42</v>
      </c>
      <c r="E28" s="33"/>
      <c r="F28" s="32">
        <v>6.62</v>
      </c>
      <c r="G28" s="3"/>
      <c r="H28" s="17"/>
      <c r="I28" s="8"/>
      <c r="J28" s="8"/>
      <c r="K28" s="8"/>
      <c r="L28" s="8"/>
      <c r="M28" s="8"/>
      <c r="N28" s="8"/>
      <c r="O28" s="8"/>
      <c r="P28" s="8"/>
    </row>
    <row r="29" spans="1:16" ht="15.75" thickBot="1" x14ac:dyDescent="0.3">
      <c r="A29" s="23"/>
      <c r="B29" s="24"/>
      <c r="C29" s="40"/>
      <c r="D29" s="5"/>
      <c r="E29" s="6"/>
      <c r="F29" s="7"/>
      <c r="G29" s="3"/>
      <c r="H29" s="24"/>
      <c r="I29" s="8"/>
      <c r="J29" s="8"/>
      <c r="K29" s="8"/>
      <c r="L29" s="8"/>
      <c r="M29" s="8"/>
      <c r="N29" s="8"/>
      <c r="O29" s="8"/>
      <c r="P29" s="8"/>
    </row>
    <row r="30" spans="1:16" ht="15.75" thickBot="1" x14ac:dyDescent="0.3">
      <c r="A30" s="23"/>
      <c r="B30" s="24"/>
      <c r="C30" s="34" t="s">
        <v>32</v>
      </c>
      <c r="D30" s="35" t="s">
        <v>43</v>
      </c>
      <c r="E30" s="36" t="s">
        <v>32</v>
      </c>
      <c r="F30" s="37">
        <f>ROUND((((1+(F11%+F22%+F23%))*(1+F26%)*(1+F28%)/(1-E16%))-(1))*100,2)</f>
        <v>15</v>
      </c>
      <c r="G30" s="3"/>
      <c r="H30" s="17"/>
      <c r="I30" s="8"/>
      <c r="J30" s="8"/>
      <c r="K30" s="8"/>
      <c r="L30" s="8"/>
      <c r="M30" s="8"/>
      <c r="N30" s="8"/>
      <c r="O30" s="8"/>
      <c r="P30" s="8"/>
    </row>
    <row r="31" spans="1:16" ht="3" customHeight="1" x14ac:dyDescent="0.25">
      <c r="A31" s="23"/>
      <c r="B31" s="24"/>
      <c r="C31" s="24"/>
      <c r="D31" s="24"/>
      <c r="E31" s="24"/>
      <c r="F31" s="24"/>
      <c r="G31" s="24"/>
      <c r="H31" s="24"/>
      <c r="I31" s="8"/>
      <c r="J31" s="8"/>
      <c r="K31" s="8"/>
      <c r="L31" s="8"/>
      <c r="M31" s="8"/>
      <c r="N31" s="8"/>
      <c r="O31" s="8"/>
      <c r="P31" s="8"/>
    </row>
    <row r="32" spans="1:16" ht="2.25" customHeight="1" thickBot="1" x14ac:dyDescent="0.3">
      <c r="A32" s="23"/>
      <c r="B32" s="24"/>
      <c r="C32" s="19"/>
      <c r="D32" s="19"/>
      <c r="E32" s="19"/>
      <c r="F32" s="19"/>
      <c r="G32" s="19"/>
      <c r="H32" s="24"/>
      <c r="I32" s="8"/>
      <c r="J32" s="8"/>
      <c r="K32" s="8"/>
      <c r="L32" s="8"/>
      <c r="M32" s="8"/>
      <c r="N32" s="8"/>
      <c r="O32" s="8"/>
      <c r="P32" s="8"/>
    </row>
    <row r="33" spans="1:16" ht="15.75" thickBot="1" x14ac:dyDescent="0.3">
      <c r="A33" s="23"/>
      <c r="B33" s="24"/>
      <c r="C33" s="132" t="s">
        <v>44</v>
      </c>
      <c r="D33" s="133"/>
      <c r="E33" s="138">
        <f>ROUND((((1+((F11+F21)/100))*(1+F26/100)*(1+F28/100))/(1-E16/100)-1)*100,2)</f>
        <v>15</v>
      </c>
      <c r="F33" s="139"/>
      <c r="G33" s="24"/>
      <c r="H33" s="24"/>
      <c r="I33" s="8"/>
      <c r="J33" s="8"/>
      <c r="K33" s="8"/>
      <c r="L33" s="8"/>
      <c r="M33" s="8"/>
      <c r="N33" s="8"/>
      <c r="O33" s="8"/>
      <c r="P33" s="8"/>
    </row>
    <row r="34" spans="1:16" ht="4.5" customHeight="1" thickBot="1" x14ac:dyDescent="0.3">
      <c r="A34" s="23"/>
      <c r="B34" s="24"/>
      <c r="C34" s="134" t="s">
        <v>32</v>
      </c>
      <c r="D34" s="134"/>
      <c r="E34" s="24"/>
      <c r="F34" s="24"/>
      <c r="G34" s="24"/>
      <c r="H34" s="24"/>
      <c r="I34" s="8"/>
      <c r="J34" s="8"/>
      <c r="K34" s="8"/>
      <c r="L34" s="8"/>
      <c r="M34" s="8"/>
      <c r="N34" s="8"/>
      <c r="O34" s="8"/>
      <c r="P34" s="8"/>
    </row>
    <row r="35" spans="1:16" ht="15.75" thickBot="1" x14ac:dyDescent="0.3">
      <c r="A35" s="23"/>
      <c r="B35" s="24"/>
      <c r="C35" s="125" t="s">
        <v>46</v>
      </c>
      <c r="D35" s="126"/>
      <c r="E35" s="126"/>
      <c r="F35" s="127"/>
      <c r="G35" s="19"/>
      <c r="H35" s="19"/>
      <c r="I35" s="8"/>
      <c r="J35" s="8"/>
      <c r="K35" s="8"/>
      <c r="L35" s="8"/>
      <c r="M35" s="8"/>
      <c r="N35" s="8"/>
      <c r="O35" s="8"/>
      <c r="P35" s="8"/>
    </row>
    <row r="36" spans="1:16" x14ac:dyDescent="0.25">
      <c r="A36" s="23"/>
      <c r="B36" s="24"/>
      <c r="C36" s="24"/>
      <c r="D36" s="24"/>
      <c r="E36" s="24"/>
      <c r="F36" s="24"/>
      <c r="G36" s="24"/>
      <c r="H36" s="24"/>
      <c r="I36" s="8"/>
      <c r="J36" s="8"/>
      <c r="K36" s="8"/>
      <c r="L36" s="8"/>
      <c r="M36" s="8"/>
      <c r="N36" s="8"/>
      <c r="O36" s="8"/>
      <c r="P36" s="8"/>
    </row>
    <row r="37" spans="1:16" x14ac:dyDescent="0.25">
      <c r="A37" s="23"/>
      <c r="B37" s="46"/>
      <c r="C37" s="140" t="s">
        <v>116</v>
      </c>
      <c r="D37" s="141"/>
      <c r="E37" s="141"/>
      <c r="F37" s="142"/>
      <c r="G37" s="46"/>
      <c r="H37" s="46"/>
      <c r="I37" s="8"/>
      <c r="J37" s="8"/>
      <c r="K37" s="8"/>
      <c r="L37" s="8"/>
      <c r="M37" s="8"/>
      <c r="N37" s="8"/>
      <c r="O37" s="8"/>
      <c r="P37" s="8"/>
    </row>
    <row r="38" spans="1:16" x14ac:dyDescent="0.25">
      <c r="B38" s="9"/>
      <c r="C38" s="143"/>
      <c r="D38" s="144"/>
      <c r="E38" s="144"/>
      <c r="F38" s="145"/>
      <c r="G38" s="9"/>
      <c r="H38" s="9"/>
      <c r="I38" s="8"/>
      <c r="J38" s="8"/>
      <c r="K38" s="8"/>
      <c r="L38" s="8"/>
      <c r="M38" s="8"/>
      <c r="N38" s="8"/>
      <c r="O38" s="8"/>
      <c r="P38" s="8"/>
    </row>
    <row r="39" spans="1:16" x14ac:dyDescent="0.25">
      <c r="C39" s="56"/>
      <c r="D39" s="56"/>
      <c r="E39" s="56"/>
      <c r="F39" s="56"/>
    </row>
    <row r="40" spans="1:16" ht="31.15" customHeight="1" x14ac:dyDescent="0.25">
      <c r="C40" s="140" t="s">
        <v>65</v>
      </c>
      <c r="D40" s="141"/>
      <c r="E40" s="141"/>
      <c r="F40" s="142"/>
    </row>
    <row r="41" spans="1:16" x14ac:dyDescent="0.25">
      <c r="C41" s="143"/>
      <c r="D41" s="144"/>
      <c r="E41" s="144"/>
      <c r="F41" s="145"/>
    </row>
    <row r="45" spans="1:16" x14ac:dyDescent="0.25">
      <c r="C45" s="118"/>
      <c r="D45" s="118"/>
      <c r="E45" s="118"/>
      <c r="F45" s="118"/>
    </row>
    <row r="46" spans="1:16" x14ac:dyDescent="0.25">
      <c r="C46" s="111"/>
      <c r="D46" s="111"/>
      <c r="E46" s="111"/>
      <c r="F46" s="111"/>
    </row>
  </sheetData>
  <sheetProtection algorithmName="SHA-512" hashValue="hW7c3v3s2DylvNvlsPtlT4Kgd2p6wZz7OHO5GA9aHfiFQjwIdvTBZgLUINKpoPyvE1xocsooFt8vzoiCnkMDLw==" saltValue="eTbTY9YAtCrVQD9A/DWnJA==" spinCount="100000" sheet="1" objects="1" scenarios="1"/>
  <mergeCells count="13">
    <mergeCell ref="C46:F46"/>
    <mergeCell ref="C1:F2"/>
    <mergeCell ref="C45:F45"/>
    <mergeCell ref="C3:F4"/>
    <mergeCell ref="C35:F35"/>
    <mergeCell ref="C8:C9"/>
    <mergeCell ref="D8:D9"/>
    <mergeCell ref="C33:D33"/>
    <mergeCell ref="C34:D34"/>
    <mergeCell ref="C6:F6"/>
    <mergeCell ref="E33:F33"/>
    <mergeCell ref="C37:F38"/>
    <mergeCell ref="C40:F41"/>
  </mergeCells>
  <pageMargins left="0.511811024" right="0.511811024" top="0.78740157499999996" bottom="0.78740157499999996" header="0.31496062000000002" footer="0.31496062000000002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6"/>
  <sheetViews>
    <sheetView tabSelected="1" view="pageBreakPreview" topLeftCell="A13" zoomScale="80" zoomScaleNormal="80" zoomScaleSheetLayoutView="80" workbookViewId="0">
      <selection activeCell="O35" sqref="O35"/>
    </sheetView>
  </sheetViews>
  <sheetFormatPr defaultRowHeight="15" x14ac:dyDescent="0.25"/>
  <cols>
    <col min="1" max="1" width="13.28515625" customWidth="1"/>
    <col min="3" max="3" width="14.28515625" customWidth="1"/>
    <col min="4" max="4" width="15.42578125" customWidth="1"/>
    <col min="5" max="5" width="78.5703125" customWidth="1"/>
    <col min="6" max="6" width="16.28515625" customWidth="1"/>
    <col min="7" max="7" width="10.28515625" customWidth="1"/>
    <col min="8" max="8" width="16.85546875" customWidth="1"/>
    <col min="9" max="9" width="17.42578125" customWidth="1"/>
    <col min="10" max="10" width="16.42578125" customWidth="1"/>
    <col min="11" max="11" width="15" customWidth="1"/>
    <col min="12" max="12" width="25.7109375" customWidth="1"/>
    <col min="13" max="13" width="1.7109375" customWidth="1"/>
    <col min="14" max="14" width="14.28515625" bestFit="1" customWidth="1"/>
    <col min="15" max="15" width="15" customWidth="1"/>
    <col min="16" max="16" width="15.28515625" bestFit="1" customWidth="1"/>
    <col min="17" max="17" width="16.42578125" bestFit="1" customWidth="1"/>
    <col min="18" max="18" width="15" bestFit="1" customWidth="1"/>
    <col min="19" max="19" width="13.7109375" bestFit="1" customWidth="1"/>
  </cols>
  <sheetData>
    <row r="1" spans="2:19" ht="99" customHeight="1" x14ac:dyDescent="0.4">
      <c r="B1" s="154" t="s">
        <v>53</v>
      </c>
      <c r="C1" s="155"/>
      <c r="D1" s="155"/>
      <c r="E1" s="155"/>
      <c r="F1" s="155"/>
      <c r="G1" s="155"/>
      <c r="H1" s="155"/>
      <c r="I1" s="155"/>
      <c r="J1" s="155"/>
      <c r="K1" s="155"/>
      <c r="L1" s="156"/>
    </row>
    <row r="2" spans="2:19" ht="14.45" customHeight="1" x14ac:dyDescent="0.25">
      <c r="B2" s="157" t="s">
        <v>56</v>
      </c>
      <c r="C2" s="149"/>
      <c r="D2" s="149"/>
      <c r="E2" s="96" t="s">
        <v>55</v>
      </c>
      <c r="F2" s="166" t="s">
        <v>67</v>
      </c>
      <c r="G2" s="167"/>
      <c r="H2" s="167"/>
      <c r="I2" s="167"/>
      <c r="J2" s="167"/>
      <c r="K2" s="167"/>
      <c r="L2" s="158" t="s">
        <v>61</v>
      </c>
      <c r="N2" s="21"/>
    </row>
    <row r="3" spans="2:19" x14ac:dyDescent="0.25">
      <c r="B3" s="159" t="s">
        <v>60</v>
      </c>
      <c r="C3" s="160"/>
      <c r="D3" s="160"/>
      <c r="E3" s="97" t="s">
        <v>66</v>
      </c>
      <c r="F3" s="168"/>
      <c r="G3" s="169"/>
      <c r="H3" s="169"/>
      <c r="I3" s="169"/>
      <c r="J3" s="169"/>
      <c r="K3" s="169"/>
      <c r="L3" s="158"/>
    </row>
    <row r="4" spans="2:19" ht="27.75" customHeight="1" x14ac:dyDescent="0.25">
      <c r="B4" s="157" t="s">
        <v>122</v>
      </c>
      <c r="C4" s="149"/>
      <c r="D4" s="149"/>
      <c r="E4" s="150" t="str">
        <f>B41</f>
        <v>NOME DA EMPRESA</v>
      </c>
      <c r="F4" s="170" t="s">
        <v>0</v>
      </c>
      <c r="G4" s="171"/>
      <c r="H4" s="171"/>
      <c r="I4" s="171"/>
      <c r="J4" s="164" t="s">
        <v>71</v>
      </c>
      <c r="K4" s="165"/>
      <c r="L4" s="98" t="s">
        <v>47</v>
      </c>
      <c r="N4" s="21"/>
    </row>
    <row r="5" spans="2:19" ht="19.5" customHeight="1" x14ac:dyDescent="0.25">
      <c r="B5" s="157"/>
      <c r="C5" s="149"/>
      <c r="D5" s="149"/>
      <c r="E5" s="163"/>
      <c r="F5" s="149" t="s">
        <v>1</v>
      </c>
      <c r="G5" s="149" t="s">
        <v>2</v>
      </c>
      <c r="H5" s="164" t="s">
        <v>3</v>
      </c>
      <c r="I5" s="165"/>
      <c r="J5" s="164" t="s">
        <v>4</v>
      </c>
      <c r="K5" s="165"/>
      <c r="L5" s="99">
        <v>0.15</v>
      </c>
    </row>
    <row r="6" spans="2:19" ht="33.75" customHeight="1" x14ac:dyDescent="0.25">
      <c r="B6" s="100" t="s">
        <v>5</v>
      </c>
      <c r="C6" s="101" t="s">
        <v>6</v>
      </c>
      <c r="D6" s="101" t="s">
        <v>7</v>
      </c>
      <c r="E6" s="101" t="s">
        <v>8</v>
      </c>
      <c r="F6" s="150"/>
      <c r="G6" s="150"/>
      <c r="H6" s="102" t="s">
        <v>54</v>
      </c>
      <c r="I6" s="102" t="s">
        <v>10</v>
      </c>
      <c r="J6" s="102" t="s">
        <v>9</v>
      </c>
      <c r="K6" s="102" t="s">
        <v>10</v>
      </c>
      <c r="L6" s="103" t="s">
        <v>4</v>
      </c>
      <c r="N6" s="21"/>
    </row>
    <row r="7" spans="2:19" ht="19.5" thickBot="1" x14ac:dyDescent="0.3">
      <c r="B7" s="172" t="s">
        <v>85</v>
      </c>
      <c r="C7" s="173"/>
      <c r="D7" s="173"/>
      <c r="E7" s="173"/>
      <c r="F7" s="173"/>
      <c r="G7" s="173"/>
      <c r="H7" s="173"/>
      <c r="I7" s="173"/>
      <c r="J7" s="173"/>
      <c r="K7" s="173"/>
      <c r="L7" s="76">
        <f>ROUND(L9+L12+L17+L20+L29,2)</f>
        <v>14804.69</v>
      </c>
      <c r="N7" s="147"/>
      <c r="O7" s="147"/>
    </row>
    <row r="8" spans="2:19" x14ac:dyDescent="0.25">
      <c r="B8" s="161">
        <v>1</v>
      </c>
      <c r="C8" s="162"/>
      <c r="D8" s="162"/>
      <c r="E8" s="162" t="s">
        <v>75</v>
      </c>
      <c r="F8" s="162"/>
      <c r="G8" s="162"/>
      <c r="H8" s="162"/>
      <c r="I8" s="162"/>
      <c r="J8" s="77"/>
      <c r="K8" s="77"/>
      <c r="L8" s="78">
        <f>ROUND(L9+L12+L17+L20+L29,2)</f>
        <v>14804.69</v>
      </c>
      <c r="M8" s="49"/>
      <c r="N8" s="148"/>
      <c r="O8" s="148"/>
    </row>
    <row r="9" spans="2:19" x14ac:dyDescent="0.25">
      <c r="B9" s="151" t="s">
        <v>11</v>
      </c>
      <c r="C9" s="152"/>
      <c r="D9" s="152"/>
      <c r="E9" s="152" t="s">
        <v>70</v>
      </c>
      <c r="F9" s="152"/>
      <c r="G9" s="152"/>
      <c r="H9" s="152"/>
      <c r="I9" s="152"/>
      <c r="J9" s="79"/>
      <c r="K9" s="79"/>
      <c r="L9" s="80">
        <f>ROUND(L11+L10,2)</f>
        <v>554.34</v>
      </c>
      <c r="M9" s="47"/>
      <c r="N9" s="75" t="s">
        <v>9</v>
      </c>
      <c r="O9" s="75" t="s">
        <v>10</v>
      </c>
    </row>
    <row r="10" spans="2:19" x14ac:dyDescent="0.25">
      <c r="B10" s="81" t="s">
        <v>12</v>
      </c>
      <c r="C10" s="81" t="s">
        <v>18</v>
      </c>
      <c r="D10" s="81">
        <v>99059</v>
      </c>
      <c r="E10" s="82" t="s">
        <v>72</v>
      </c>
      <c r="F10" s="81">
        <v>58</v>
      </c>
      <c r="G10" s="81" t="s">
        <v>19</v>
      </c>
      <c r="H10" s="83">
        <f>ROUND(N10*(1+L$5),2)</f>
        <v>3.69</v>
      </c>
      <c r="I10" s="83">
        <f>ROUND(O10*(1+L$5),2)</f>
        <v>0.86</v>
      </c>
      <c r="J10" s="83">
        <f>ROUND(H10*F10,2)</f>
        <v>214.02</v>
      </c>
      <c r="K10" s="83">
        <f>ROUND(F10*I10,2)</f>
        <v>49.88</v>
      </c>
      <c r="L10" s="83">
        <f>ROUND(J10+K10,2)</f>
        <v>263.89999999999998</v>
      </c>
      <c r="M10" s="47"/>
      <c r="N10" s="105">
        <v>3.21</v>
      </c>
      <c r="O10" s="105">
        <v>0.75</v>
      </c>
    </row>
    <row r="11" spans="2:19" x14ac:dyDescent="0.25">
      <c r="B11" s="81" t="s">
        <v>13</v>
      </c>
      <c r="C11" s="81" t="s">
        <v>18</v>
      </c>
      <c r="D11" s="81">
        <v>93358</v>
      </c>
      <c r="E11" s="82" t="s">
        <v>68</v>
      </c>
      <c r="F11" s="81">
        <v>2.85</v>
      </c>
      <c r="G11" s="81" t="s">
        <v>69</v>
      </c>
      <c r="H11" s="83">
        <f>ROUND(N11*(1+L$5),2)</f>
        <v>26.04</v>
      </c>
      <c r="I11" s="83">
        <f>ROUND(O11*(1+L$5),2)</f>
        <v>75.87</v>
      </c>
      <c r="J11" s="83">
        <f>ROUND(H11*F11,2)</f>
        <v>74.209999999999994</v>
      </c>
      <c r="K11" s="83">
        <f>ROUND(F11*I11,2)</f>
        <v>216.23</v>
      </c>
      <c r="L11" s="83">
        <f>ROUND(J11+K11,2)</f>
        <v>290.44</v>
      </c>
      <c r="M11" s="47"/>
      <c r="N11" s="105">
        <v>22.64</v>
      </c>
      <c r="O11" s="105">
        <v>65.97</v>
      </c>
      <c r="Q11" s="21"/>
      <c r="S11" s="48"/>
    </row>
    <row r="12" spans="2:19" x14ac:dyDescent="0.25">
      <c r="B12" s="84" t="s">
        <v>15</v>
      </c>
      <c r="C12" s="85"/>
      <c r="D12" s="85"/>
      <c r="E12" s="85" t="s">
        <v>73</v>
      </c>
      <c r="F12" s="85"/>
      <c r="G12" s="85"/>
      <c r="H12" s="85"/>
      <c r="I12" s="85"/>
      <c r="J12" s="79"/>
      <c r="K12" s="79"/>
      <c r="L12" s="80">
        <f>ROUND(SUM(L13:L16),2)</f>
        <v>7438.95</v>
      </c>
      <c r="M12" s="47"/>
    </row>
    <row r="13" spans="2:19" ht="30" x14ac:dyDescent="0.25">
      <c r="B13" s="81" t="s">
        <v>59</v>
      </c>
      <c r="C13" s="81" t="s">
        <v>18</v>
      </c>
      <c r="D13" s="81">
        <v>94964</v>
      </c>
      <c r="E13" s="82" t="s">
        <v>74</v>
      </c>
      <c r="F13" s="81">
        <v>2.76</v>
      </c>
      <c r="G13" s="81" t="s">
        <v>69</v>
      </c>
      <c r="H13" s="83">
        <f>ROUND(N13*(1+L$5),2)</f>
        <v>464.84</v>
      </c>
      <c r="I13" s="83">
        <f>ROUND(O13*(1+L$5),2)</f>
        <v>101.68</v>
      </c>
      <c r="J13" s="83">
        <f>ROUND(H13*F13,2)</f>
        <v>1282.96</v>
      </c>
      <c r="K13" s="83">
        <f>ROUND(F13*I13,2)</f>
        <v>280.64</v>
      </c>
      <c r="L13" s="83">
        <f>ROUND(J13+K13,2)</f>
        <v>1563.6</v>
      </c>
      <c r="M13" s="47"/>
      <c r="N13" s="104">
        <v>404.21</v>
      </c>
      <c r="O13" s="104">
        <v>88.42</v>
      </c>
    </row>
    <row r="14" spans="2:19" ht="30" x14ac:dyDescent="0.25">
      <c r="B14" s="81" t="s">
        <v>76</v>
      </c>
      <c r="C14" s="81" t="s">
        <v>16</v>
      </c>
      <c r="D14" s="81">
        <v>1</v>
      </c>
      <c r="E14" s="82" t="s">
        <v>79</v>
      </c>
      <c r="F14" s="81">
        <v>57</v>
      </c>
      <c r="G14" s="81" t="s">
        <v>19</v>
      </c>
      <c r="H14" s="83">
        <f>ROUND(N14*(1+L$5),2)</f>
        <v>33.6</v>
      </c>
      <c r="I14" s="83">
        <f>ROUND(O14*(1+L$5),2)</f>
        <v>4.2</v>
      </c>
      <c r="J14" s="83">
        <f>ROUND(H14*F14,2)</f>
        <v>1915.2</v>
      </c>
      <c r="K14" s="83">
        <f>ROUND(F14*I14,2)</f>
        <v>239.4</v>
      </c>
      <c r="L14" s="83">
        <f>ROUND(J14+K14,2)</f>
        <v>2154.6</v>
      </c>
      <c r="M14" s="47"/>
      <c r="N14" s="104">
        <v>29.22</v>
      </c>
      <c r="O14" s="104">
        <v>3.65</v>
      </c>
    </row>
    <row r="15" spans="2:19" ht="45" x14ac:dyDescent="0.25">
      <c r="B15" s="81" t="s">
        <v>77</v>
      </c>
      <c r="C15" s="81" t="s">
        <v>16</v>
      </c>
      <c r="D15" s="81">
        <v>2</v>
      </c>
      <c r="E15" s="82" t="s">
        <v>80</v>
      </c>
      <c r="F15" s="81">
        <v>25.4</v>
      </c>
      <c r="G15" s="81" t="s">
        <v>19</v>
      </c>
      <c r="H15" s="83">
        <f>ROUND(N15*(1+L$5),2)</f>
        <v>26.42</v>
      </c>
      <c r="I15" s="83">
        <f>ROUND(O15*(1+L$5),2)</f>
        <v>4.2</v>
      </c>
      <c r="J15" s="83">
        <f>ROUND(H15*F15,2)</f>
        <v>671.07</v>
      </c>
      <c r="K15" s="83">
        <f>ROUND(F15*I15,2)</f>
        <v>106.68</v>
      </c>
      <c r="L15" s="83">
        <f>ROUND(J15+K15,2)</f>
        <v>777.75</v>
      </c>
      <c r="M15" s="47"/>
      <c r="N15" s="104">
        <v>22.97</v>
      </c>
      <c r="O15" s="104">
        <v>3.65</v>
      </c>
    </row>
    <row r="16" spans="2:19" ht="45" x14ac:dyDescent="0.25">
      <c r="B16" s="81" t="s">
        <v>78</v>
      </c>
      <c r="C16" s="81" t="s">
        <v>16</v>
      </c>
      <c r="D16" s="81">
        <v>3</v>
      </c>
      <c r="E16" s="82" t="s">
        <v>81</v>
      </c>
      <c r="F16" s="81">
        <v>100</v>
      </c>
      <c r="G16" s="81" t="s">
        <v>19</v>
      </c>
      <c r="H16" s="83">
        <f>ROUND(N16*(1+L$5),2)</f>
        <v>26.81</v>
      </c>
      <c r="I16" s="83">
        <f>ROUND(O16*(1+L$5),2)</f>
        <v>2.62</v>
      </c>
      <c r="J16" s="83">
        <f>ROUND(H16*F16,2)</f>
        <v>2681</v>
      </c>
      <c r="K16" s="83">
        <f>ROUND(F16*I16,2)</f>
        <v>262</v>
      </c>
      <c r="L16" s="83">
        <f>ROUND(J16+K16,2)</f>
        <v>2943</v>
      </c>
      <c r="M16" s="47"/>
      <c r="N16" s="104">
        <v>23.31</v>
      </c>
      <c r="O16" s="104">
        <v>2.2799999999999998</v>
      </c>
    </row>
    <row r="17" spans="2:19" x14ac:dyDescent="0.25">
      <c r="B17" s="84" t="s">
        <v>17</v>
      </c>
      <c r="C17" s="85"/>
      <c r="D17" s="85"/>
      <c r="E17" s="85" t="s">
        <v>82</v>
      </c>
      <c r="F17" s="85"/>
      <c r="G17" s="85"/>
      <c r="H17" s="85"/>
      <c r="I17" s="85"/>
      <c r="J17" s="79"/>
      <c r="K17" s="79"/>
      <c r="L17" s="80">
        <f>ROUND(SUM(L18:L19),2)</f>
        <v>1560.62</v>
      </c>
      <c r="M17" s="47"/>
      <c r="N17" s="110"/>
      <c r="O17" s="110"/>
    </row>
    <row r="18" spans="2:19" ht="30" x14ac:dyDescent="0.25">
      <c r="B18" s="81" t="s">
        <v>64</v>
      </c>
      <c r="C18" s="81" t="s">
        <v>16</v>
      </c>
      <c r="D18" s="81">
        <v>4</v>
      </c>
      <c r="E18" s="82" t="s">
        <v>83</v>
      </c>
      <c r="F18" s="81">
        <v>8</v>
      </c>
      <c r="G18" s="81" t="s">
        <v>2</v>
      </c>
      <c r="H18" s="83">
        <f>ROUND(N18*(1+L$5),2)</f>
        <v>106.56</v>
      </c>
      <c r="I18" s="83">
        <f>ROUND(O18*(1+L$5),2)</f>
        <v>16.989999999999998</v>
      </c>
      <c r="J18" s="83">
        <f>ROUND(H18*F18,2)</f>
        <v>852.48</v>
      </c>
      <c r="K18" s="83">
        <f>ROUND(F18*I18,2)</f>
        <v>135.91999999999999</v>
      </c>
      <c r="L18" s="83">
        <f>ROUND(J18+K18,2)</f>
        <v>988.4</v>
      </c>
      <c r="M18" s="47"/>
      <c r="N18" s="107">
        <v>92.66</v>
      </c>
      <c r="O18" s="107">
        <v>14.77</v>
      </c>
      <c r="S18" s="21"/>
    </row>
    <row r="19" spans="2:19" ht="30" x14ac:dyDescent="0.25">
      <c r="B19" s="81" t="s">
        <v>64</v>
      </c>
      <c r="C19" s="81" t="s">
        <v>16</v>
      </c>
      <c r="D19" s="81">
        <v>5</v>
      </c>
      <c r="E19" s="82" t="s">
        <v>84</v>
      </c>
      <c r="F19" s="81">
        <v>306</v>
      </c>
      <c r="G19" s="81" t="s">
        <v>19</v>
      </c>
      <c r="H19" s="83">
        <f>ROUND(N19*(1+L$5),2)</f>
        <v>1.1000000000000001</v>
      </c>
      <c r="I19" s="83">
        <f>ROUND(O19*(1+L$5),2)</f>
        <v>0.77</v>
      </c>
      <c r="J19" s="83">
        <f>ROUND(H19*F19,2)</f>
        <v>336.6</v>
      </c>
      <c r="K19" s="83">
        <f>ROUND(F19*I19,2)</f>
        <v>235.62</v>
      </c>
      <c r="L19" s="83">
        <f>ROUND(J19+K19,2)</f>
        <v>572.22</v>
      </c>
      <c r="M19" s="47"/>
      <c r="N19" s="107">
        <v>0.96</v>
      </c>
      <c r="O19" s="107">
        <v>0.67</v>
      </c>
      <c r="S19" s="21"/>
    </row>
    <row r="20" spans="2:19" x14ac:dyDescent="0.25">
      <c r="B20" s="84" t="s">
        <v>86</v>
      </c>
      <c r="C20" s="85"/>
      <c r="D20" s="85"/>
      <c r="E20" s="85" t="s">
        <v>88</v>
      </c>
      <c r="F20" s="85"/>
      <c r="G20" s="85"/>
      <c r="H20" s="85"/>
      <c r="I20" s="85"/>
      <c r="J20" s="79"/>
      <c r="K20" s="79"/>
      <c r="L20" s="80">
        <f>ROUND(SUM(L21:L28),2)</f>
        <v>5084.8599999999997</v>
      </c>
      <c r="M20" s="47"/>
      <c r="N20" s="110"/>
      <c r="O20" s="110"/>
    </row>
    <row r="21" spans="2:19" ht="30" x14ac:dyDescent="0.25">
      <c r="B21" s="81" t="s">
        <v>89</v>
      </c>
      <c r="C21" s="81" t="s">
        <v>16</v>
      </c>
      <c r="D21" s="81">
        <v>6</v>
      </c>
      <c r="E21" s="82" t="s">
        <v>87</v>
      </c>
      <c r="F21" s="81">
        <v>156.80000000000001</v>
      </c>
      <c r="G21" s="81" t="s">
        <v>62</v>
      </c>
      <c r="H21" s="83">
        <f t="shared" ref="H21:H28" si="0">ROUND(N21*(1+L$5),2)</f>
        <v>3.63</v>
      </c>
      <c r="I21" s="83">
        <f t="shared" ref="I21:I28" si="1">ROUND(O21*(1+L$5),2)</f>
        <v>1.7</v>
      </c>
      <c r="J21" s="83">
        <f t="shared" ref="J21:J28" si="2">ROUND(H21*F21,2)</f>
        <v>569.17999999999995</v>
      </c>
      <c r="K21" s="83">
        <f t="shared" ref="K21:K28" si="3">ROUND(F21*I21,2)</f>
        <v>266.56</v>
      </c>
      <c r="L21" s="83">
        <f t="shared" ref="L21:L28" si="4">ROUND(J21+K21,2)</f>
        <v>835.74</v>
      </c>
      <c r="M21" s="47"/>
      <c r="N21" s="108">
        <v>3.16</v>
      </c>
      <c r="O21" s="108">
        <v>1.48</v>
      </c>
      <c r="S21" s="21"/>
    </row>
    <row r="22" spans="2:19" ht="30" x14ac:dyDescent="0.25">
      <c r="B22" s="81" t="s">
        <v>90</v>
      </c>
      <c r="C22" s="81" t="s">
        <v>16</v>
      </c>
      <c r="D22" s="81">
        <v>7</v>
      </c>
      <c r="E22" s="82" t="s">
        <v>91</v>
      </c>
      <c r="F22" s="81">
        <v>126</v>
      </c>
      <c r="G22" s="81" t="s">
        <v>62</v>
      </c>
      <c r="H22" s="83">
        <f t="shared" si="0"/>
        <v>5.21</v>
      </c>
      <c r="I22" s="83">
        <f t="shared" si="1"/>
        <v>2.56</v>
      </c>
      <c r="J22" s="83">
        <f t="shared" si="2"/>
        <v>656.46</v>
      </c>
      <c r="K22" s="83">
        <f t="shared" si="3"/>
        <v>322.56</v>
      </c>
      <c r="L22" s="83">
        <f t="shared" si="4"/>
        <v>979.02</v>
      </c>
      <c r="M22" s="47"/>
      <c r="N22" s="108">
        <v>4.53</v>
      </c>
      <c r="O22" s="108">
        <v>2.23</v>
      </c>
      <c r="Q22" s="21"/>
      <c r="S22" s="21"/>
    </row>
    <row r="23" spans="2:19" ht="30" x14ac:dyDescent="0.25">
      <c r="B23" s="81" t="s">
        <v>93</v>
      </c>
      <c r="C23" s="81" t="s">
        <v>16</v>
      </c>
      <c r="D23" s="81">
        <v>8</v>
      </c>
      <c r="E23" s="82" t="s">
        <v>92</v>
      </c>
      <c r="F23" s="81">
        <v>60</v>
      </c>
      <c r="G23" s="81" t="s">
        <v>19</v>
      </c>
      <c r="H23" s="83">
        <f t="shared" si="0"/>
        <v>12.02</v>
      </c>
      <c r="I23" s="83">
        <f t="shared" si="1"/>
        <v>1.99</v>
      </c>
      <c r="J23" s="83">
        <f t="shared" si="2"/>
        <v>721.2</v>
      </c>
      <c r="K23" s="83">
        <f t="shared" si="3"/>
        <v>119.4</v>
      </c>
      <c r="L23" s="83">
        <f t="shared" si="4"/>
        <v>840.6</v>
      </c>
      <c r="M23" s="47"/>
      <c r="N23" s="108">
        <v>10.45</v>
      </c>
      <c r="O23" s="108">
        <v>1.73</v>
      </c>
    </row>
    <row r="24" spans="2:19" ht="30" x14ac:dyDescent="0.25">
      <c r="B24" s="81" t="s">
        <v>94</v>
      </c>
      <c r="C24" s="81" t="s">
        <v>16</v>
      </c>
      <c r="D24" s="81">
        <v>9</v>
      </c>
      <c r="E24" s="82" t="s">
        <v>95</v>
      </c>
      <c r="F24" s="81">
        <v>120</v>
      </c>
      <c r="G24" s="81" t="s">
        <v>19</v>
      </c>
      <c r="H24" s="83">
        <f t="shared" si="0"/>
        <v>4.16</v>
      </c>
      <c r="I24" s="83">
        <f t="shared" si="1"/>
        <v>0.52</v>
      </c>
      <c r="J24" s="83">
        <f t="shared" si="2"/>
        <v>499.2</v>
      </c>
      <c r="K24" s="83">
        <f t="shared" si="3"/>
        <v>62.4</v>
      </c>
      <c r="L24" s="83">
        <f t="shared" si="4"/>
        <v>561.6</v>
      </c>
      <c r="M24" s="47"/>
      <c r="N24" s="108">
        <v>3.62</v>
      </c>
      <c r="O24" s="108">
        <v>0.45</v>
      </c>
    </row>
    <row r="25" spans="2:19" x14ac:dyDescent="0.25">
      <c r="B25" s="81" t="s">
        <v>96</v>
      </c>
      <c r="C25" s="81" t="s">
        <v>16</v>
      </c>
      <c r="D25" s="81">
        <v>10</v>
      </c>
      <c r="E25" s="82" t="s">
        <v>97</v>
      </c>
      <c r="F25" s="81">
        <v>40</v>
      </c>
      <c r="G25" s="81" t="s">
        <v>19</v>
      </c>
      <c r="H25" s="83">
        <f t="shared" si="0"/>
        <v>17.690000000000001</v>
      </c>
      <c r="I25" s="83">
        <f t="shared" si="1"/>
        <v>2.84</v>
      </c>
      <c r="J25" s="83">
        <f t="shared" si="2"/>
        <v>707.6</v>
      </c>
      <c r="K25" s="83">
        <f t="shared" si="3"/>
        <v>113.6</v>
      </c>
      <c r="L25" s="83">
        <f t="shared" si="4"/>
        <v>821.2</v>
      </c>
      <c r="M25" s="47"/>
      <c r="N25" s="108">
        <v>15.38</v>
      </c>
      <c r="O25" s="108">
        <v>2.4700000000000002</v>
      </c>
    </row>
    <row r="26" spans="2:19" ht="30" x14ac:dyDescent="0.25">
      <c r="B26" s="81" t="s">
        <v>100</v>
      </c>
      <c r="C26" s="81" t="s">
        <v>16</v>
      </c>
      <c r="D26" s="81">
        <v>11</v>
      </c>
      <c r="E26" s="82" t="s">
        <v>98</v>
      </c>
      <c r="F26" s="81">
        <v>6</v>
      </c>
      <c r="G26" s="81" t="s">
        <v>2</v>
      </c>
      <c r="H26" s="83">
        <f t="shared" si="0"/>
        <v>15.85</v>
      </c>
      <c r="I26" s="83">
        <f t="shared" si="1"/>
        <v>2.84</v>
      </c>
      <c r="J26" s="83">
        <f t="shared" si="2"/>
        <v>95.1</v>
      </c>
      <c r="K26" s="83">
        <f t="shared" si="3"/>
        <v>17.04</v>
      </c>
      <c r="L26" s="83">
        <f t="shared" si="4"/>
        <v>112.14</v>
      </c>
      <c r="M26" s="47"/>
      <c r="N26" s="108">
        <v>13.78</v>
      </c>
      <c r="O26" s="108">
        <v>2.4700000000000002</v>
      </c>
    </row>
    <row r="27" spans="2:19" x14ac:dyDescent="0.25">
      <c r="B27" s="81" t="s">
        <v>101</v>
      </c>
      <c r="C27" s="81" t="s">
        <v>16</v>
      </c>
      <c r="D27" s="81">
        <v>12</v>
      </c>
      <c r="E27" s="82" t="s">
        <v>99</v>
      </c>
      <c r="F27" s="81">
        <v>4</v>
      </c>
      <c r="G27" s="81" t="s">
        <v>2</v>
      </c>
      <c r="H27" s="83">
        <f t="shared" si="0"/>
        <v>204.32</v>
      </c>
      <c r="I27" s="83">
        <f t="shared" si="1"/>
        <v>9.02</v>
      </c>
      <c r="J27" s="83">
        <f t="shared" si="2"/>
        <v>817.28</v>
      </c>
      <c r="K27" s="83">
        <f t="shared" si="3"/>
        <v>36.08</v>
      </c>
      <c r="L27" s="83">
        <f t="shared" si="4"/>
        <v>853.36</v>
      </c>
      <c r="M27" s="47"/>
      <c r="N27" s="108">
        <v>177.67</v>
      </c>
      <c r="O27" s="108">
        <v>7.84</v>
      </c>
    </row>
    <row r="28" spans="2:19" x14ac:dyDescent="0.25">
      <c r="B28" s="81" t="s">
        <v>104</v>
      </c>
      <c r="C28" s="81" t="s">
        <v>16</v>
      </c>
      <c r="D28" s="81">
        <v>13</v>
      </c>
      <c r="E28" s="82" t="s">
        <v>102</v>
      </c>
      <c r="F28" s="81">
        <v>40</v>
      </c>
      <c r="G28" s="81" t="s">
        <v>19</v>
      </c>
      <c r="H28" s="83">
        <f t="shared" si="0"/>
        <v>1.64</v>
      </c>
      <c r="I28" s="83">
        <f t="shared" si="1"/>
        <v>0.39</v>
      </c>
      <c r="J28" s="83">
        <f t="shared" si="2"/>
        <v>65.599999999999994</v>
      </c>
      <c r="K28" s="83">
        <f t="shared" si="3"/>
        <v>15.6</v>
      </c>
      <c r="L28" s="83">
        <f t="shared" si="4"/>
        <v>81.2</v>
      </c>
      <c r="M28" s="47"/>
      <c r="N28" s="108">
        <v>1.43</v>
      </c>
      <c r="O28" s="108">
        <v>0.34</v>
      </c>
    </row>
    <row r="29" spans="2:19" x14ac:dyDescent="0.25">
      <c r="B29" s="84" t="s">
        <v>103</v>
      </c>
      <c r="C29" s="85"/>
      <c r="D29" s="85"/>
      <c r="E29" s="85" t="s">
        <v>106</v>
      </c>
      <c r="F29" s="85"/>
      <c r="G29" s="85"/>
      <c r="H29" s="85"/>
      <c r="I29" s="85"/>
      <c r="J29" s="79"/>
      <c r="K29" s="79"/>
      <c r="L29" s="80">
        <f>ROUND(SUM(L30:L35),2)</f>
        <v>165.92</v>
      </c>
      <c r="M29" s="47"/>
      <c r="N29" s="109"/>
      <c r="O29" s="109"/>
    </row>
    <row r="30" spans="2:19" x14ac:dyDescent="0.25">
      <c r="B30" s="81" t="s">
        <v>105</v>
      </c>
      <c r="C30" s="81" t="s">
        <v>14</v>
      </c>
      <c r="D30" s="81" t="s">
        <v>109</v>
      </c>
      <c r="E30" s="82" t="s">
        <v>107</v>
      </c>
      <c r="F30" s="81">
        <v>2</v>
      </c>
      <c r="G30" s="81" t="s">
        <v>108</v>
      </c>
      <c r="H30" s="83">
        <f t="shared" ref="H30:H35" si="5">ROUND(N30*(1+L$5),2)</f>
        <v>24.16</v>
      </c>
      <c r="I30" s="83">
        <v>0</v>
      </c>
      <c r="J30" s="83">
        <f t="shared" ref="J30:J35" si="6">ROUND(H30*F30,2)</f>
        <v>48.32</v>
      </c>
      <c r="K30" s="83">
        <v>0</v>
      </c>
      <c r="L30" s="83">
        <f t="shared" ref="L30:L35" si="7">ROUND(J30+K30,2)</f>
        <v>48.32</v>
      </c>
      <c r="M30" s="47"/>
      <c r="N30" s="106">
        <v>21.01</v>
      </c>
      <c r="O30" s="109"/>
    </row>
    <row r="31" spans="2:19" x14ac:dyDescent="0.25">
      <c r="B31" s="81" t="s">
        <v>111</v>
      </c>
      <c r="C31" s="81" t="s">
        <v>14</v>
      </c>
      <c r="D31" s="81" t="s">
        <v>109</v>
      </c>
      <c r="E31" s="82" t="s">
        <v>110</v>
      </c>
      <c r="F31" s="81">
        <v>36</v>
      </c>
      <c r="G31" s="81" t="s">
        <v>2</v>
      </c>
      <c r="H31" s="83">
        <f t="shared" si="5"/>
        <v>0.57999999999999996</v>
      </c>
      <c r="I31" s="83">
        <v>0</v>
      </c>
      <c r="J31" s="83">
        <f t="shared" si="6"/>
        <v>20.88</v>
      </c>
      <c r="K31" s="83">
        <v>0</v>
      </c>
      <c r="L31" s="83">
        <f t="shared" si="7"/>
        <v>20.88</v>
      </c>
      <c r="M31" s="47"/>
      <c r="N31" s="106">
        <v>0.5</v>
      </c>
      <c r="O31" s="109"/>
    </row>
    <row r="32" spans="2:19" x14ac:dyDescent="0.25">
      <c r="B32" s="81" t="s">
        <v>112</v>
      </c>
      <c r="C32" s="81" t="s">
        <v>14</v>
      </c>
      <c r="D32" s="81" t="s">
        <v>109</v>
      </c>
      <c r="E32" s="82" t="s">
        <v>114</v>
      </c>
      <c r="F32" s="81">
        <v>24</v>
      </c>
      <c r="G32" s="81" t="s">
        <v>2</v>
      </c>
      <c r="H32" s="83">
        <f t="shared" si="5"/>
        <v>0.95</v>
      </c>
      <c r="I32" s="83">
        <v>0</v>
      </c>
      <c r="J32" s="83">
        <f t="shared" si="6"/>
        <v>22.8</v>
      </c>
      <c r="K32" s="83">
        <v>0</v>
      </c>
      <c r="L32" s="83">
        <f t="shared" si="7"/>
        <v>22.8</v>
      </c>
      <c r="M32" s="47"/>
      <c r="N32" s="106">
        <v>0.83</v>
      </c>
      <c r="O32" s="109"/>
    </row>
    <row r="33" spans="2:18" x14ac:dyDescent="0.25">
      <c r="B33" s="81" t="s">
        <v>113</v>
      </c>
      <c r="C33" s="81" t="s">
        <v>14</v>
      </c>
      <c r="D33" s="81" t="s">
        <v>109</v>
      </c>
      <c r="E33" s="82" t="s">
        <v>115</v>
      </c>
      <c r="F33" s="81">
        <v>150</v>
      </c>
      <c r="G33" s="81" t="s">
        <v>2</v>
      </c>
      <c r="H33" s="83">
        <f t="shared" si="5"/>
        <v>0.17</v>
      </c>
      <c r="I33" s="83">
        <v>0</v>
      </c>
      <c r="J33" s="83">
        <f t="shared" si="6"/>
        <v>25.5</v>
      </c>
      <c r="K33" s="83">
        <v>0</v>
      </c>
      <c r="L33" s="83">
        <f t="shared" si="7"/>
        <v>25.5</v>
      </c>
      <c r="M33" s="47"/>
      <c r="N33" s="106">
        <v>0.15</v>
      </c>
      <c r="O33" s="109"/>
    </row>
    <row r="34" spans="2:18" x14ac:dyDescent="0.25">
      <c r="B34" s="81" t="s">
        <v>118</v>
      </c>
      <c r="C34" s="81" t="s">
        <v>52</v>
      </c>
      <c r="D34" s="81">
        <v>2420</v>
      </c>
      <c r="E34" s="82" t="s">
        <v>117</v>
      </c>
      <c r="F34" s="81">
        <v>2</v>
      </c>
      <c r="G34" s="81" t="s">
        <v>2</v>
      </c>
      <c r="H34" s="83">
        <f t="shared" si="5"/>
        <v>20.65</v>
      </c>
      <c r="I34" s="83">
        <v>0</v>
      </c>
      <c r="J34" s="83">
        <f t="shared" si="6"/>
        <v>41.3</v>
      </c>
      <c r="K34" s="83">
        <v>0</v>
      </c>
      <c r="L34" s="83">
        <f t="shared" si="7"/>
        <v>41.3</v>
      </c>
      <c r="M34" s="47"/>
      <c r="N34" s="106">
        <v>17.96</v>
      </c>
      <c r="O34" s="109"/>
    </row>
    <row r="35" spans="2:18" ht="30" x14ac:dyDescent="0.25">
      <c r="B35" s="81" t="s">
        <v>119</v>
      </c>
      <c r="C35" s="81" t="s">
        <v>52</v>
      </c>
      <c r="D35" s="81">
        <v>3121</v>
      </c>
      <c r="E35" s="82" t="s">
        <v>120</v>
      </c>
      <c r="F35" s="81">
        <v>1</v>
      </c>
      <c r="G35" s="81" t="s">
        <v>2</v>
      </c>
      <c r="H35" s="83">
        <f t="shared" si="5"/>
        <v>7.12</v>
      </c>
      <c r="I35" s="83">
        <v>0</v>
      </c>
      <c r="J35" s="83">
        <f t="shared" si="6"/>
        <v>7.12</v>
      </c>
      <c r="K35" s="83">
        <v>0</v>
      </c>
      <c r="L35" s="83">
        <f t="shared" si="7"/>
        <v>7.12</v>
      </c>
      <c r="M35" s="47"/>
      <c r="N35" s="106">
        <v>6.19</v>
      </c>
      <c r="O35" s="109"/>
    </row>
    <row r="36" spans="2:18" x14ac:dyDescent="0.25">
      <c r="B36" s="86"/>
      <c r="C36" s="87"/>
      <c r="D36" s="87"/>
      <c r="E36" s="87"/>
      <c r="F36" s="87"/>
      <c r="G36" s="87"/>
      <c r="H36" s="87"/>
      <c r="I36" s="87"/>
      <c r="J36" s="87"/>
      <c r="K36" s="88" t="s">
        <v>9</v>
      </c>
      <c r="L36" s="89">
        <f>ROUND(SUM(J10:J35),2)</f>
        <v>12325.08</v>
      </c>
    </row>
    <row r="37" spans="2:18" x14ac:dyDescent="0.25">
      <c r="B37" s="90"/>
      <c r="C37" s="91"/>
      <c r="D37" s="91"/>
      <c r="E37" s="91"/>
      <c r="F37" s="91"/>
      <c r="G37" s="91"/>
      <c r="H37" s="91"/>
      <c r="I37" s="91"/>
      <c r="J37" s="91"/>
      <c r="K37" s="92" t="s">
        <v>10</v>
      </c>
      <c r="L37" s="89">
        <f>ROUND(SUM(K10:K35),2)</f>
        <v>2479.61</v>
      </c>
      <c r="M37" s="48"/>
    </row>
    <row r="38" spans="2:18" x14ac:dyDescent="0.25">
      <c r="B38" s="93"/>
      <c r="C38" s="94"/>
      <c r="D38" s="94"/>
      <c r="E38" s="94"/>
      <c r="F38" s="94"/>
      <c r="G38" s="94"/>
      <c r="H38" s="94"/>
      <c r="I38" s="94"/>
      <c r="J38" s="94"/>
      <c r="K38" s="95" t="s">
        <v>63</v>
      </c>
      <c r="L38" s="89">
        <f>ROUND(L36+L37,2)</f>
        <v>14804.69</v>
      </c>
      <c r="M38" s="43"/>
    </row>
    <row r="39" spans="2:18" x14ac:dyDescent="0.25"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4"/>
      <c r="P39" s="21"/>
      <c r="Q39" s="21"/>
    </row>
    <row r="40" spans="2:18" ht="31.9" customHeight="1" x14ac:dyDescent="0.25">
      <c r="B40" s="68"/>
      <c r="C40" s="68"/>
      <c r="D40" s="68"/>
      <c r="E40" s="67"/>
      <c r="F40" s="72"/>
      <c r="G40" s="72"/>
      <c r="H40" s="72"/>
      <c r="I40" s="72"/>
      <c r="J40" s="72"/>
      <c r="K40" s="146" t="s">
        <v>121</v>
      </c>
      <c r="L40" s="146"/>
      <c r="O40" s="21"/>
      <c r="Q40" s="21"/>
      <c r="R40" s="42"/>
    </row>
    <row r="41" spans="2:18" ht="13.9" customHeight="1" x14ac:dyDescent="0.25">
      <c r="B41" s="146" t="s">
        <v>125</v>
      </c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N41" s="21"/>
      <c r="Q41" s="21"/>
    </row>
    <row r="42" spans="2:18" x14ac:dyDescent="0.25">
      <c r="B42" s="146" t="s">
        <v>123</v>
      </c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Q42" s="69"/>
    </row>
    <row r="43" spans="2:18" x14ac:dyDescent="0.25">
      <c r="B43" s="50"/>
      <c r="C43" s="50"/>
      <c r="D43" s="50"/>
      <c r="E43" s="50"/>
      <c r="F43" s="50"/>
      <c r="G43" s="50"/>
      <c r="H43" s="50"/>
      <c r="I43" s="50"/>
      <c r="J43" s="64"/>
      <c r="K43" s="50"/>
      <c r="L43" s="50"/>
    </row>
    <row r="44" spans="2:18" x14ac:dyDescent="0.25">
      <c r="B44" s="51"/>
      <c r="C44" s="51"/>
      <c r="D44" s="51"/>
      <c r="E44" s="51"/>
      <c r="F44" s="51"/>
      <c r="G44" s="51"/>
      <c r="H44" s="51"/>
      <c r="I44" s="51"/>
      <c r="J44" s="61"/>
      <c r="K44" s="62"/>
      <c r="L44" s="63"/>
    </row>
    <row r="45" spans="2:18" x14ac:dyDescent="0.25">
      <c r="F45" s="21"/>
      <c r="I45" s="21"/>
      <c r="J45" s="23"/>
      <c r="K45" s="58"/>
    </row>
    <row r="46" spans="2:18" x14ac:dyDescent="0.25">
      <c r="B46" s="153"/>
      <c r="C46" s="153"/>
    </row>
  </sheetData>
  <sheetProtection algorithmName="SHA-512" hashValue="4RUa0bZAxhG7tzva+RQnQdfsi2YNka3stMM1RkwVHIKii4XH3T2qIlRwUu2BkxPZf/lmNweB/Gb6O1vR3Ypq6w==" saltValue="+gl3bylHh6/FlYQOHNsEEg==" spinCount="100000" sheet="1" objects="1" scenarios="1"/>
  <mergeCells count="23">
    <mergeCell ref="B46:C46"/>
    <mergeCell ref="B1:L1"/>
    <mergeCell ref="B2:D2"/>
    <mergeCell ref="L2:L3"/>
    <mergeCell ref="B3:D3"/>
    <mergeCell ref="B8:D8"/>
    <mergeCell ref="E8:I8"/>
    <mergeCell ref="B4:D5"/>
    <mergeCell ref="E4:E5"/>
    <mergeCell ref="F5:F6"/>
    <mergeCell ref="H5:I5"/>
    <mergeCell ref="F2:K3"/>
    <mergeCell ref="F4:I4"/>
    <mergeCell ref="J5:K5"/>
    <mergeCell ref="J4:K4"/>
    <mergeCell ref="B7:K7"/>
    <mergeCell ref="B42:L42"/>
    <mergeCell ref="N7:O8"/>
    <mergeCell ref="G5:G6"/>
    <mergeCell ref="K40:L40"/>
    <mergeCell ref="B9:D9"/>
    <mergeCell ref="E9:I9"/>
    <mergeCell ref="B41:L41"/>
  </mergeCells>
  <pageMargins left="0.7" right="0.7" top="0.75" bottom="0.75" header="0.3" footer="0.3"/>
  <pageSetup paperSize="9" scale="46" orientation="landscape" r:id="rId1"/>
  <ignoredErrors>
    <ignoredError sqref="H10:L11 H21:L28 H20:K20 H18:L19 H17:K17 H30:H35 H29:K29 L7:L9 H13:L16 H12:K12 L30:L35 J30:J35" unlockedFormula="1"/>
    <ignoredError sqref="L20 L17 L29 L12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view="pageBreakPreview" zoomScaleNormal="100" zoomScaleSheetLayoutView="100" workbookViewId="0">
      <selection activeCell="N11" sqref="N11"/>
    </sheetView>
  </sheetViews>
  <sheetFormatPr defaultRowHeight="15" x14ac:dyDescent="0.25"/>
  <cols>
    <col min="1" max="1" width="4.85546875" customWidth="1"/>
    <col min="5" max="5" width="32.28515625" customWidth="1"/>
    <col min="6" max="6" width="18.85546875" customWidth="1"/>
    <col min="7" max="7" width="12" customWidth="1"/>
    <col min="9" max="9" width="14" bestFit="1" customWidth="1"/>
    <col min="10" max="10" width="14.28515625" bestFit="1" customWidth="1"/>
    <col min="11" max="11" width="12.85546875" bestFit="1" customWidth="1"/>
  </cols>
  <sheetData>
    <row r="1" spans="2:10" x14ac:dyDescent="0.25">
      <c r="B1" s="180"/>
      <c r="C1" s="180"/>
      <c r="D1" s="180"/>
      <c r="E1" s="180"/>
      <c r="F1" s="180"/>
      <c r="G1" s="180"/>
    </row>
    <row r="2" spans="2:10" ht="47.25" customHeight="1" x14ac:dyDescent="0.25">
      <c r="B2" s="180"/>
      <c r="C2" s="180"/>
      <c r="D2" s="180"/>
      <c r="E2" s="180"/>
      <c r="F2" s="180"/>
      <c r="G2" s="180"/>
    </row>
    <row r="3" spans="2:10" x14ac:dyDescent="0.25">
      <c r="B3" s="181" t="s">
        <v>48</v>
      </c>
      <c r="C3" s="181"/>
      <c r="D3" s="181"/>
      <c r="E3" s="181"/>
      <c r="F3" s="181"/>
      <c r="G3" s="181"/>
    </row>
    <row r="4" spans="2:10" x14ac:dyDescent="0.25">
      <c r="B4" s="179" t="s">
        <v>8</v>
      </c>
      <c r="C4" s="179"/>
      <c r="D4" s="179"/>
      <c r="E4" s="179"/>
      <c r="F4" s="179" t="s">
        <v>49</v>
      </c>
      <c r="G4" s="179"/>
    </row>
    <row r="5" spans="2:10" x14ac:dyDescent="0.25">
      <c r="B5" s="179"/>
      <c r="C5" s="179"/>
      <c r="D5" s="179"/>
      <c r="E5" s="179"/>
      <c r="F5" s="179" t="s">
        <v>124</v>
      </c>
      <c r="G5" s="179"/>
    </row>
    <row r="6" spans="2:10" x14ac:dyDescent="0.25">
      <c r="B6" s="178" t="str">
        <f>ORÇAMENTO!E8</f>
        <v>EXECUÇÃO DE ESTUFA COM ESTRUTURA DE MADEIRA</v>
      </c>
      <c r="C6" s="178"/>
      <c r="D6" s="178"/>
      <c r="E6" s="178"/>
      <c r="F6" s="45">
        <f>J6*G6</f>
        <v>14804.69</v>
      </c>
      <c r="G6" s="44">
        <v>1</v>
      </c>
      <c r="I6" s="53"/>
      <c r="J6" s="21">
        <f>ORÇAMENTO!L7</f>
        <v>14804.69</v>
      </c>
    </row>
    <row r="7" spans="2:10" x14ac:dyDescent="0.25">
      <c r="B7" s="175" t="s">
        <v>50</v>
      </c>
      <c r="C7" s="175"/>
      <c r="D7" s="175"/>
      <c r="E7" s="175"/>
      <c r="F7" s="70">
        <f>F6</f>
        <v>14804.69</v>
      </c>
      <c r="G7" s="71">
        <f>F7/J8</f>
        <v>1</v>
      </c>
    </row>
    <row r="8" spans="2:10" x14ac:dyDescent="0.25">
      <c r="B8" s="175" t="s">
        <v>51</v>
      </c>
      <c r="C8" s="175"/>
      <c r="D8" s="175"/>
      <c r="E8" s="175"/>
      <c r="F8" s="70">
        <f>F7</f>
        <v>14804.69</v>
      </c>
      <c r="G8" s="71">
        <f>G7</f>
        <v>1</v>
      </c>
      <c r="I8" s="21"/>
      <c r="J8" s="21">
        <f>SUM(J6:J6)</f>
        <v>14804.69</v>
      </c>
    </row>
    <row r="11" spans="2:10" ht="66" customHeight="1" x14ac:dyDescent="0.25">
      <c r="B11" s="176" t="str">
        <f>ORÇAMENTO!$B$41</f>
        <v>NOME DA EMPRESA</v>
      </c>
      <c r="C11" s="176"/>
      <c r="D11" s="176"/>
      <c r="E11" s="176"/>
      <c r="F11" s="176"/>
      <c r="G11" s="176"/>
    </row>
    <row r="12" spans="2:10" x14ac:dyDescent="0.25">
      <c r="B12" s="177" t="str">
        <f>ORÇAMENTO!$B$42</f>
        <v>CNPJ</v>
      </c>
      <c r="C12" s="177"/>
      <c r="D12" s="177"/>
      <c r="E12" s="177"/>
      <c r="F12" s="177"/>
      <c r="G12" s="177"/>
    </row>
    <row r="14" spans="2:10" x14ac:dyDescent="0.25">
      <c r="E14" s="51"/>
      <c r="F14" s="51"/>
      <c r="G14" s="51"/>
    </row>
    <row r="18" spans="2:8" x14ac:dyDescent="0.25">
      <c r="F18" s="176"/>
      <c r="G18" s="176"/>
    </row>
    <row r="19" spans="2:8" x14ac:dyDescent="0.25">
      <c r="F19" s="174"/>
      <c r="G19" s="174"/>
    </row>
    <row r="20" spans="2:8" x14ac:dyDescent="0.25">
      <c r="B20" s="176"/>
      <c r="C20" s="176"/>
      <c r="D20" s="176"/>
      <c r="E20" s="176"/>
      <c r="F20" s="176"/>
      <c r="G20" s="176"/>
    </row>
    <row r="21" spans="2:8" x14ac:dyDescent="0.25">
      <c r="B21" s="174"/>
      <c r="C21" s="174"/>
      <c r="D21" s="174"/>
      <c r="E21" s="174"/>
      <c r="F21" s="174"/>
      <c r="G21" s="174"/>
      <c r="H21" s="66"/>
    </row>
    <row r="22" spans="2:8" x14ac:dyDescent="0.25">
      <c r="H22" s="65"/>
    </row>
  </sheetData>
  <sheetProtection algorithmName="SHA-512" hashValue="nd83Z48Kh7M/jHLfCATk5gy3uwuaBc7hAsWHayDDODAcD2zNkoRdkIwTdumCfuYBB8gMXGGRCne52FVbFjgLNA==" saltValue="QgCYf50muDnUy8axRSXzLA==" spinCount="100000" sheet="1" objects="1" scenarios="1"/>
  <mergeCells count="14">
    <mergeCell ref="B6:E6"/>
    <mergeCell ref="B4:E5"/>
    <mergeCell ref="B1:G2"/>
    <mergeCell ref="F4:G4"/>
    <mergeCell ref="B3:G3"/>
    <mergeCell ref="F5:G5"/>
    <mergeCell ref="B21:G21"/>
    <mergeCell ref="F19:G19"/>
    <mergeCell ref="B8:E8"/>
    <mergeCell ref="B7:E7"/>
    <mergeCell ref="B20:G20"/>
    <mergeCell ref="B11:G11"/>
    <mergeCell ref="B12:G12"/>
    <mergeCell ref="F18:G18"/>
  </mergeCells>
  <pageMargins left="0.511811024" right="0.511811024" top="0.78740157499999996" bottom="0.78740157499999996" header="0.31496062000000002" footer="0.31496062000000002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BDI</vt:lpstr>
      <vt:lpstr>ORÇAMENTO</vt:lpstr>
      <vt:lpstr>CRONOGRAMA</vt:lpstr>
      <vt:lpstr>BDI!Area_de_impressao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ENGENHARIA</cp:lastModifiedBy>
  <cp:lastPrinted>2024-08-02T12:57:42Z</cp:lastPrinted>
  <dcterms:created xsi:type="dcterms:W3CDTF">2021-10-02T11:30:26Z</dcterms:created>
  <dcterms:modified xsi:type="dcterms:W3CDTF">2024-08-02T12:58:36Z</dcterms:modified>
</cp:coreProperties>
</file>